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Tatjana\Desktop\"/>
    </mc:Choice>
  </mc:AlternateContent>
  <xr:revisionPtr revIDLastSave="0" documentId="13_ncr:1_{C249076D-B92D-44F6-8512-D05A6E1074B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SAŽETAK" sheetId="1" r:id="rId1"/>
    <sheet name="Račun ph i rh - ekonomska kl." sheetId="9" r:id="rId2"/>
    <sheet name="Prema izvorima financiranj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Area" localSheetId="5">'POSEBNI DIO'!$A$1:$J$205</definedName>
    <definedName name="_xlnm.Print_Area" localSheetId="4">'Račun financiranja'!$A$1:$J$22</definedName>
    <definedName name="_xlnm.Print_Area" localSheetId="1">'Račun ph i rh - ekonomska kl.'!$B$1:$L$128</definedName>
    <definedName name="_xlnm.Print_Titles" localSheetId="5">'POSEBNI DIO'!$4:$4</definedName>
    <definedName name="_xlnm.Print_Titles" localSheetId="3">'Rashodi prema funkcijskoj kl'!$6:$6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H114" i="7"/>
  <c r="I117" i="7"/>
  <c r="I65" i="7"/>
  <c r="G114" i="7"/>
  <c r="E114" i="7"/>
  <c r="I178" i="7"/>
  <c r="F14" i="3"/>
  <c r="E14" i="3"/>
  <c r="D14" i="3"/>
  <c r="J15" i="9"/>
  <c r="J14" i="9"/>
  <c r="J117" i="9"/>
  <c r="I117" i="9"/>
  <c r="J125" i="9" l="1"/>
  <c r="J116" i="9"/>
  <c r="I211" i="7"/>
  <c r="H210" i="7"/>
  <c r="G210" i="7"/>
  <c r="G209" i="7" s="1"/>
  <c r="G208" i="7" s="1"/>
  <c r="F210" i="7"/>
  <c r="F209" i="7" s="1"/>
  <c r="F208" i="7" s="1"/>
  <c r="E210" i="7"/>
  <c r="E209" i="7" s="1"/>
  <c r="E208" i="7" s="1"/>
  <c r="I207" i="7"/>
  <c r="I206" i="7"/>
  <c r="I205" i="7"/>
  <c r="I204" i="7"/>
  <c r="I203" i="7"/>
  <c r="H202" i="7"/>
  <c r="E202" i="7"/>
  <c r="I201" i="7"/>
  <c r="I200" i="7"/>
  <c r="I198" i="7"/>
  <c r="I194" i="7"/>
  <c r="H193" i="7"/>
  <c r="E193" i="7"/>
  <c r="E192" i="7" s="1"/>
  <c r="G192" i="7"/>
  <c r="G191" i="7" s="1"/>
  <c r="F192" i="7"/>
  <c r="F191" i="7"/>
  <c r="H189" i="7"/>
  <c r="F189" i="7"/>
  <c r="F188" i="7" s="1"/>
  <c r="E189" i="7"/>
  <c r="E188" i="7" s="1"/>
  <c r="H188" i="7"/>
  <c r="I188" i="7" s="1"/>
  <c r="G188" i="7"/>
  <c r="I187" i="7"/>
  <c r="I186" i="7"/>
  <c r="I184" i="7"/>
  <c r="E183" i="7"/>
  <c r="E182" i="7" s="1"/>
  <c r="J182" i="7"/>
  <c r="H182" i="7"/>
  <c r="G182" i="7"/>
  <c r="F182" i="7"/>
  <c r="I181" i="7"/>
  <c r="I180" i="7"/>
  <c r="I179" i="7"/>
  <c r="I177" i="7"/>
  <c r="H176" i="7"/>
  <c r="E176" i="7"/>
  <c r="E175" i="7" s="1"/>
  <c r="J175" i="7"/>
  <c r="H175" i="7"/>
  <c r="G175" i="7"/>
  <c r="F175" i="7"/>
  <c r="I174" i="7"/>
  <c r="I173" i="7"/>
  <c r="I172" i="7"/>
  <c r="I171" i="7"/>
  <c r="I170" i="7"/>
  <c r="I169" i="7"/>
  <c r="I168" i="7"/>
  <c r="I167" i="7"/>
  <c r="F166" i="7"/>
  <c r="F165" i="7" s="1"/>
  <c r="E166" i="7"/>
  <c r="E165" i="7" s="1"/>
  <c r="H165" i="7"/>
  <c r="I165" i="7" s="1"/>
  <c r="J165" i="7" s="1"/>
  <c r="G165" i="7"/>
  <c r="I164" i="7"/>
  <c r="H163" i="7"/>
  <c r="G163" i="7"/>
  <c r="F163" i="7"/>
  <c r="E163" i="7"/>
  <c r="I162" i="7"/>
  <c r="I161" i="7"/>
  <c r="I160" i="7"/>
  <c r="I159" i="7"/>
  <c r="I157" i="7"/>
  <c r="E156" i="7"/>
  <c r="I156" i="7" s="1"/>
  <c r="J156" i="7" s="1"/>
  <c r="H155" i="7"/>
  <c r="G155" i="7"/>
  <c r="F155" i="7"/>
  <c r="I154" i="7"/>
  <c r="E153" i="7"/>
  <c r="I153" i="7" s="1"/>
  <c r="I152" i="7"/>
  <c r="H151" i="7"/>
  <c r="I151" i="7" s="1"/>
  <c r="G151" i="7"/>
  <c r="G150" i="7" s="1"/>
  <c r="F151" i="7"/>
  <c r="F150" i="7" s="1"/>
  <c r="I149" i="7"/>
  <c r="I148" i="7"/>
  <c r="I147" i="7" s="1"/>
  <c r="J147" i="7"/>
  <c r="H147" i="7"/>
  <c r="E147" i="7"/>
  <c r="I146" i="7"/>
  <c r="I145" i="7"/>
  <c r="I144" i="7"/>
  <c r="I143" i="7"/>
  <c r="I142" i="7"/>
  <c r="H141" i="7"/>
  <c r="J141" i="7" s="1"/>
  <c r="E141" i="7"/>
  <c r="G140" i="7"/>
  <c r="F140" i="7"/>
  <c r="I138" i="7"/>
  <c r="H135" i="7"/>
  <c r="E135" i="7"/>
  <c r="E134" i="7" s="1"/>
  <c r="H134" i="7"/>
  <c r="G134" i="7"/>
  <c r="F134" i="7"/>
  <c r="I133" i="7"/>
  <c r="I132" i="7"/>
  <c r="I131" i="7"/>
  <c r="I130" i="7"/>
  <c r="I129" i="7"/>
  <c r="I128" i="7"/>
  <c r="I127" i="7"/>
  <c r="I126" i="7"/>
  <c r="H125" i="7"/>
  <c r="G125" i="7"/>
  <c r="F125" i="7"/>
  <c r="E125" i="7"/>
  <c r="E118" i="7" s="1"/>
  <c r="I124" i="7"/>
  <c r="I123" i="7"/>
  <c r="I122" i="7"/>
  <c r="I121" i="7"/>
  <c r="I120" i="7"/>
  <c r="H119" i="7"/>
  <c r="G119" i="7"/>
  <c r="F119" i="7"/>
  <c r="E119" i="7"/>
  <c r="I116" i="7"/>
  <c r="I115" i="7"/>
  <c r="H113" i="7"/>
  <c r="F114" i="7"/>
  <c r="F113" i="7" s="1"/>
  <c r="E113" i="7"/>
  <c r="G113" i="7"/>
  <c r="I112" i="7"/>
  <c r="H111" i="7"/>
  <c r="J111" i="7" s="1"/>
  <c r="E111" i="7"/>
  <c r="I110" i="7"/>
  <c r="I109" i="7"/>
  <c r="I108" i="7"/>
  <c r="I107" i="7"/>
  <c r="H106" i="7"/>
  <c r="J106" i="7" s="1"/>
  <c r="E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H80" i="7"/>
  <c r="J80" i="7" s="1"/>
  <c r="E80" i="7"/>
  <c r="I79" i="7"/>
  <c r="I78" i="7"/>
  <c r="I77" i="7"/>
  <c r="I76" i="7"/>
  <c r="I75" i="7"/>
  <c r="I74" i="7"/>
  <c r="H73" i="7"/>
  <c r="J73" i="7" s="1"/>
  <c r="E73" i="7"/>
  <c r="G72" i="7"/>
  <c r="F72" i="7"/>
  <c r="I71" i="7"/>
  <c r="H70" i="7"/>
  <c r="G70" i="7"/>
  <c r="F70" i="7"/>
  <c r="E70" i="7"/>
  <c r="I69" i="7"/>
  <c r="H68" i="7"/>
  <c r="G68" i="7"/>
  <c r="F68" i="7"/>
  <c r="E68" i="7"/>
  <c r="I67" i="7"/>
  <c r="I66" i="7"/>
  <c r="I64" i="7"/>
  <c r="I63" i="7"/>
  <c r="I62" i="7"/>
  <c r="I61" i="7"/>
  <c r="I60" i="7"/>
  <c r="I59" i="7"/>
  <c r="I58" i="7"/>
  <c r="I57" i="7"/>
  <c r="I56" i="7"/>
  <c r="I55" i="7"/>
  <c r="I54" i="7"/>
  <c r="I53" i="7"/>
  <c r="I51" i="7"/>
  <c r="I50" i="7"/>
  <c r="H49" i="7"/>
  <c r="J49" i="7" s="1"/>
  <c r="E49" i="7"/>
  <c r="I48" i="7"/>
  <c r="I47" i="7"/>
  <c r="I46" i="7"/>
  <c r="I44" i="7"/>
  <c r="H43" i="7"/>
  <c r="J43" i="7" s="1"/>
  <c r="E43" i="7"/>
  <c r="I41" i="7"/>
  <c r="H40" i="7"/>
  <c r="G40" i="7"/>
  <c r="F40" i="7"/>
  <c r="E40" i="7"/>
  <c r="E39" i="7" s="1"/>
  <c r="H37" i="7"/>
  <c r="G37" i="7"/>
  <c r="G8" i="7" s="1"/>
  <c r="F37" i="7"/>
  <c r="F8" i="7" s="1"/>
  <c r="E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15" i="7"/>
  <c r="E15" i="7"/>
  <c r="I14" i="7"/>
  <c r="I13" i="7"/>
  <c r="I12" i="7"/>
  <c r="I11" i="7"/>
  <c r="I10" i="7"/>
  <c r="H9" i="7"/>
  <c r="E9" i="7"/>
  <c r="G12" i="5"/>
  <c r="F12" i="5"/>
  <c r="E10" i="5"/>
  <c r="D10" i="5"/>
  <c r="C10" i="5"/>
  <c r="B10" i="5"/>
  <c r="E8" i="5"/>
  <c r="G8" i="5" s="1"/>
  <c r="C8" i="5"/>
  <c r="B8" i="5"/>
  <c r="I43" i="3"/>
  <c r="H43" i="3"/>
  <c r="I42" i="3"/>
  <c r="H42" i="3"/>
  <c r="I41" i="3"/>
  <c r="H41" i="3"/>
  <c r="G41" i="3"/>
  <c r="F41" i="3"/>
  <c r="E41" i="3"/>
  <c r="D41" i="3"/>
  <c r="I40" i="3"/>
  <c r="H40" i="3"/>
  <c r="I39" i="3"/>
  <c r="H39" i="3"/>
  <c r="G39" i="3"/>
  <c r="F39" i="3"/>
  <c r="E39" i="3"/>
  <c r="D39" i="3"/>
  <c r="I38" i="3"/>
  <c r="H38" i="3"/>
  <c r="I37" i="3"/>
  <c r="H37" i="3"/>
  <c r="G36" i="3"/>
  <c r="H36" i="3" s="1"/>
  <c r="F36" i="3"/>
  <c r="I36" i="3" s="1"/>
  <c r="E36" i="3"/>
  <c r="D36" i="3"/>
  <c r="I35" i="3"/>
  <c r="H35" i="3"/>
  <c r="I34" i="3"/>
  <c r="H34" i="3"/>
  <c r="G33" i="3"/>
  <c r="I33" i="3" s="1"/>
  <c r="F33" i="3"/>
  <c r="E33" i="3"/>
  <c r="D33" i="3"/>
  <c r="I32" i="3"/>
  <c r="H32" i="3"/>
  <c r="I31" i="3"/>
  <c r="H31" i="3"/>
  <c r="I30" i="3"/>
  <c r="H30" i="3"/>
  <c r="G29" i="3"/>
  <c r="I29" i="3" s="1"/>
  <c r="F29" i="3"/>
  <c r="E29" i="3"/>
  <c r="D29" i="3"/>
  <c r="E28" i="3"/>
  <c r="D28" i="3"/>
  <c r="E26" i="3"/>
  <c r="I25" i="3"/>
  <c r="H25" i="3"/>
  <c r="I24" i="3"/>
  <c r="H24" i="3"/>
  <c r="I23" i="3"/>
  <c r="H23" i="3"/>
  <c r="G22" i="3"/>
  <c r="I22" i="3" s="1"/>
  <c r="F22" i="3"/>
  <c r="E22" i="3"/>
  <c r="D22" i="3"/>
  <c r="I20" i="3"/>
  <c r="H20" i="3"/>
  <c r="I19" i="3"/>
  <c r="H19" i="3"/>
  <c r="G19" i="3"/>
  <c r="F19" i="3"/>
  <c r="E19" i="3"/>
  <c r="D19" i="3"/>
  <c r="I18" i="3"/>
  <c r="H18" i="3"/>
  <c r="I17" i="3"/>
  <c r="H17" i="3"/>
  <c r="G17" i="3"/>
  <c r="F17" i="3"/>
  <c r="E17" i="3"/>
  <c r="D17" i="3"/>
  <c r="I15" i="3"/>
  <c r="H15" i="3"/>
  <c r="G14" i="3"/>
  <c r="I14" i="3" s="1"/>
  <c r="I13" i="3"/>
  <c r="H13" i="3"/>
  <c r="G12" i="3"/>
  <c r="H12" i="3" s="1"/>
  <c r="F12" i="3"/>
  <c r="E12" i="3"/>
  <c r="D12" i="3"/>
  <c r="I11" i="3"/>
  <c r="H11" i="3"/>
  <c r="I10" i="3"/>
  <c r="H10" i="3"/>
  <c r="I9" i="3"/>
  <c r="H9" i="3"/>
  <c r="G8" i="3"/>
  <c r="H8" i="3" s="1"/>
  <c r="F8" i="3"/>
  <c r="E8" i="3"/>
  <c r="D8" i="3"/>
  <c r="F7" i="3"/>
  <c r="F26" i="3" s="1"/>
  <c r="E7" i="3"/>
  <c r="D7" i="3"/>
  <c r="D26" i="3" s="1"/>
  <c r="G128" i="9"/>
  <c r="K127" i="9"/>
  <c r="K126" i="9"/>
  <c r="G126" i="9"/>
  <c r="L125" i="9"/>
  <c r="K125" i="9"/>
  <c r="H125" i="9"/>
  <c r="G125" i="9"/>
  <c r="K121" i="9"/>
  <c r="K120" i="9"/>
  <c r="J120" i="9"/>
  <c r="I120" i="9"/>
  <c r="H120" i="9"/>
  <c r="G120" i="9"/>
  <c r="K119" i="9"/>
  <c r="K117" i="9"/>
  <c r="I116" i="9"/>
  <c r="H117" i="9"/>
  <c r="G117" i="9"/>
  <c r="H116" i="9"/>
  <c r="G116" i="9"/>
  <c r="K115" i="9"/>
  <c r="J114" i="9"/>
  <c r="K114" i="9" s="1"/>
  <c r="I114" i="9"/>
  <c r="H114" i="9"/>
  <c r="G114" i="9"/>
  <c r="K113" i="9"/>
  <c r="K112" i="9"/>
  <c r="J112" i="9"/>
  <c r="I112" i="9"/>
  <c r="H112" i="9"/>
  <c r="G112" i="9"/>
  <c r="K111" i="9"/>
  <c r="K110" i="9"/>
  <c r="K109" i="9"/>
  <c r="K108" i="9"/>
  <c r="K107" i="9"/>
  <c r="K106" i="9"/>
  <c r="K105" i="9"/>
  <c r="J104" i="9"/>
  <c r="J103" i="9" s="1"/>
  <c r="I104" i="9"/>
  <c r="I103" i="9" s="1"/>
  <c r="H104" i="9"/>
  <c r="G104" i="9"/>
  <c r="H103" i="9"/>
  <c r="G103" i="9"/>
  <c r="K102" i="9"/>
  <c r="K101" i="9"/>
  <c r="K100" i="9"/>
  <c r="K99" i="9"/>
  <c r="K98" i="9"/>
  <c r="K97" i="9"/>
  <c r="K96" i="9"/>
  <c r="J96" i="9"/>
  <c r="I96" i="9"/>
  <c r="G96" i="9"/>
  <c r="K95" i="9"/>
  <c r="J95" i="9"/>
  <c r="I95" i="9"/>
  <c r="H95" i="9"/>
  <c r="G95" i="9"/>
  <c r="H94" i="9"/>
  <c r="H41" i="9" s="1"/>
  <c r="H128" i="9" s="1"/>
  <c r="G94" i="9"/>
  <c r="K93" i="9"/>
  <c r="J92" i="9"/>
  <c r="K92" i="9" s="1"/>
  <c r="I92" i="9"/>
  <c r="H92" i="9"/>
  <c r="G92" i="9"/>
  <c r="I91" i="9"/>
  <c r="H91" i="9"/>
  <c r="G91" i="9"/>
  <c r="K90" i="9"/>
  <c r="K89" i="9"/>
  <c r="K88" i="9"/>
  <c r="K87" i="9"/>
  <c r="J86" i="9"/>
  <c r="J85" i="9" s="1"/>
  <c r="I86" i="9"/>
  <c r="I85" i="9" s="1"/>
  <c r="H86" i="9"/>
  <c r="G86" i="9"/>
  <c r="H85" i="9"/>
  <c r="G85" i="9"/>
  <c r="K84" i="9"/>
  <c r="K83" i="9"/>
  <c r="K82" i="9"/>
  <c r="K81" i="9"/>
  <c r="K80" i="9"/>
  <c r="K79" i="9"/>
  <c r="K78" i="9"/>
  <c r="J77" i="9"/>
  <c r="K77" i="9" s="1"/>
  <c r="I77" i="9"/>
  <c r="H77" i="9"/>
  <c r="G77" i="9"/>
  <c r="K76" i="9"/>
  <c r="K75" i="9"/>
  <c r="K74" i="9"/>
  <c r="K73" i="9"/>
  <c r="K72" i="9"/>
  <c r="K71" i="9"/>
  <c r="K70" i="9"/>
  <c r="K69" i="9"/>
  <c r="K68" i="9"/>
  <c r="J67" i="9"/>
  <c r="K67" i="9" s="1"/>
  <c r="I67" i="9"/>
  <c r="H67" i="9"/>
  <c r="G67" i="9"/>
  <c r="K66" i="9"/>
  <c r="K65" i="9"/>
  <c r="K64" i="9"/>
  <c r="K63" i="9"/>
  <c r="K62" i="9"/>
  <c r="K61" i="9"/>
  <c r="K60" i="9"/>
  <c r="J59" i="9"/>
  <c r="K59" i="9" s="1"/>
  <c r="I59" i="9"/>
  <c r="H59" i="9"/>
  <c r="G59" i="9"/>
  <c r="K58" i="9"/>
  <c r="K57" i="9"/>
  <c r="K56" i="9"/>
  <c r="K55" i="9"/>
  <c r="J54" i="9"/>
  <c r="K54" i="9" s="1"/>
  <c r="I54" i="9"/>
  <c r="H54" i="9"/>
  <c r="G54" i="9"/>
  <c r="H53" i="9"/>
  <c r="G53" i="9"/>
  <c r="K52" i="9"/>
  <c r="K51" i="9"/>
  <c r="J50" i="9"/>
  <c r="K50" i="9" s="1"/>
  <c r="I50" i="9"/>
  <c r="H50" i="9"/>
  <c r="G50" i="9"/>
  <c r="K49" i="9"/>
  <c r="J48" i="9"/>
  <c r="K48" i="9" s="1"/>
  <c r="I48" i="9"/>
  <c r="H48" i="9"/>
  <c r="G48" i="9"/>
  <c r="K47" i="9"/>
  <c r="K46" i="9"/>
  <c r="K45" i="9"/>
  <c r="J44" i="9"/>
  <c r="I44" i="9"/>
  <c r="H44" i="9"/>
  <c r="G44" i="9"/>
  <c r="H43" i="9"/>
  <c r="G43" i="9"/>
  <c r="H42" i="9"/>
  <c r="G42" i="9"/>
  <c r="G41" i="9"/>
  <c r="H37" i="9"/>
  <c r="G37" i="9"/>
  <c r="K36" i="9"/>
  <c r="K35" i="9"/>
  <c r="L34" i="9"/>
  <c r="K34" i="9"/>
  <c r="G34" i="9"/>
  <c r="K30" i="9"/>
  <c r="K29" i="9"/>
  <c r="J28" i="9"/>
  <c r="K28" i="9" s="1"/>
  <c r="I28" i="9"/>
  <c r="H28" i="9"/>
  <c r="G28" i="9"/>
  <c r="J27" i="9"/>
  <c r="L27" i="9" s="1"/>
  <c r="I27" i="9"/>
  <c r="H27" i="9"/>
  <c r="G27" i="9"/>
  <c r="K26" i="9"/>
  <c r="K25" i="9"/>
  <c r="K24" i="9"/>
  <c r="J24" i="9"/>
  <c r="I24" i="9"/>
  <c r="H24" i="9"/>
  <c r="G24" i="9"/>
  <c r="K23" i="9"/>
  <c r="J22" i="9"/>
  <c r="K22" i="9" s="1"/>
  <c r="I22" i="9"/>
  <c r="H22" i="9"/>
  <c r="G22" i="9"/>
  <c r="I21" i="9"/>
  <c r="H21" i="9"/>
  <c r="G21" i="9"/>
  <c r="K20" i="9"/>
  <c r="K19" i="9"/>
  <c r="J19" i="9"/>
  <c r="I19" i="9"/>
  <c r="I18" i="9" s="1"/>
  <c r="I8" i="9" s="1"/>
  <c r="I7" i="9" s="1"/>
  <c r="I37" i="9" s="1"/>
  <c r="H19" i="9"/>
  <c r="G19" i="9"/>
  <c r="J18" i="9"/>
  <c r="H18" i="9"/>
  <c r="G18" i="9"/>
  <c r="K16" i="9"/>
  <c r="K15" i="9"/>
  <c r="I15" i="9"/>
  <c r="H15" i="9"/>
  <c r="G15" i="9"/>
  <c r="K14" i="9"/>
  <c r="I14" i="9"/>
  <c r="L14" i="9" s="1"/>
  <c r="H14" i="9"/>
  <c r="G14" i="9"/>
  <c r="K13" i="9"/>
  <c r="K12" i="9"/>
  <c r="J12" i="9"/>
  <c r="I12" i="9"/>
  <c r="H12" i="9"/>
  <c r="G12" i="9"/>
  <c r="K11" i="9"/>
  <c r="K10" i="9"/>
  <c r="J10" i="9"/>
  <c r="I10" i="9"/>
  <c r="H10" i="9"/>
  <c r="G10" i="9"/>
  <c r="L9" i="9"/>
  <c r="K9" i="9"/>
  <c r="J9" i="9"/>
  <c r="I9" i="9"/>
  <c r="H9" i="9"/>
  <c r="G9" i="9"/>
  <c r="H8" i="9"/>
  <c r="G8" i="9"/>
  <c r="H7" i="9"/>
  <c r="G7" i="9"/>
  <c r="G23" i="1"/>
  <c r="F23" i="1"/>
  <c r="J22" i="1"/>
  <c r="I21" i="1"/>
  <c r="H21" i="1"/>
  <c r="G21" i="1"/>
  <c r="F21" i="1"/>
  <c r="G13" i="1"/>
  <c r="F13" i="1"/>
  <c r="K12" i="1"/>
  <c r="J12" i="1"/>
  <c r="K11" i="1"/>
  <c r="J11" i="1"/>
  <c r="I10" i="1"/>
  <c r="H10" i="1"/>
  <c r="G10" i="1"/>
  <c r="F10" i="1"/>
  <c r="K8" i="1"/>
  <c r="J8" i="1"/>
  <c r="J7" i="1"/>
  <c r="I7" i="1"/>
  <c r="H7" i="1"/>
  <c r="H13" i="1" s="1"/>
  <c r="G7" i="1"/>
  <c r="F7" i="1"/>
  <c r="G10" i="5" l="1"/>
  <c r="K10" i="1"/>
  <c r="K7" i="1"/>
  <c r="J10" i="1"/>
  <c r="I13" i="1"/>
  <c r="I23" i="1" s="1"/>
  <c r="J23" i="1" s="1"/>
  <c r="J13" i="1"/>
  <c r="I163" i="7"/>
  <c r="F42" i="7"/>
  <c r="G42" i="7"/>
  <c r="J163" i="7"/>
  <c r="I134" i="7"/>
  <c r="F118" i="7"/>
  <c r="F7" i="7" s="1"/>
  <c r="F6" i="7" s="1"/>
  <c r="G118" i="7"/>
  <c r="G7" i="7" s="1"/>
  <c r="H118" i="7"/>
  <c r="I118" i="7" s="1"/>
  <c r="J40" i="7"/>
  <c r="J70" i="7"/>
  <c r="J68" i="7"/>
  <c r="I40" i="7"/>
  <c r="I202" i="7"/>
  <c r="I189" i="7"/>
  <c r="E42" i="7"/>
  <c r="I70" i="7"/>
  <c r="E8" i="7"/>
  <c r="E191" i="7"/>
  <c r="H8" i="7"/>
  <c r="J8" i="7" s="1"/>
  <c r="I193" i="7"/>
  <c r="H39" i="7"/>
  <c r="I39" i="7" s="1"/>
  <c r="J39" i="7" s="1"/>
  <c r="E150" i="7"/>
  <c r="E72" i="7"/>
  <c r="I114" i="7"/>
  <c r="J125" i="7"/>
  <c r="I15" i="7"/>
  <c r="I68" i="7"/>
  <c r="J113" i="7"/>
  <c r="I135" i="7"/>
  <c r="J210" i="7"/>
  <c r="E155" i="7"/>
  <c r="I155" i="7" s="1"/>
  <c r="J155" i="7" s="1"/>
  <c r="E140" i="7"/>
  <c r="G139" i="7"/>
  <c r="F139" i="7"/>
  <c r="I113" i="7"/>
  <c r="I106" i="7"/>
  <c r="I183" i="7"/>
  <c r="I182" i="7" s="1"/>
  <c r="I49" i="7"/>
  <c r="I119" i="7"/>
  <c r="J151" i="7"/>
  <c r="I9" i="7"/>
  <c r="J119" i="7"/>
  <c r="H209" i="7"/>
  <c r="J9" i="7"/>
  <c r="I80" i="7"/>
  <c r="I166" i="7"/>
  <c r="J166" i="7" s="1"/>
  <c r="I176" i="7"/>
  <c r="I175" i="7" s="1"/>
  <c r="H42" i="7"/>
  <c r="H72" i="7"/>
  <c r="H140" i="7"/>
  <c r="H192" i="7"/>
  <c r="I111" i="7"/>
  <c r="H150" i="7"/>
  <c r="I43" i="7"/>
  <c r="I73" i="7"/>
  <c r="I210" i="7"/>
  <c r="J15" i="7"/>
  <c r="I125" i="7"/>
  <c r="J193" i="7"/>
  <c r="I141" i="7"/>
  <c r="F8" i="5"/>
  <c r="F10" i="5"/>
  <c r="I43" i="9"/>
  <c r="L43" i="9" s="1"/>
  <c r="H22" i="3"/>
  <c r="H29" i="3"/>
  <c r="H33" i="3"/>
  <c r="G28" i="3"/>
  <c r="H28" i="3" s="1"/>
  <c r="I12" i="3"/>
  <c r="H14" i="3"/>
  <c r="G7" i="3"/>
  <c r="I8" i="3"/>
  <c r="F28" i="3"/>
  <c r="I28" i="3" s="1"/>
  <c r="I94" i="9"/>
  <c r="I53" i="9"/>
  <c r="L18" i="9"/>
  <c r="L103" i="9"/>
  <c r="K103" i="9"/>
  <c r="K104" i="9"/>
  <c r="J91" i="9"/>
  <c r="K85" i="9"/>
  <c r="L85" i="9"/>
  <c r="K86" i="9"/>
  <c r="J53" i="9"/>
  <c r="J43" i="9"/>
  <c r="K43" i="9" s="1"/>
  <c r="K44" i="9"/>
  <c r="K27" i="9"/>
  <c r="J21" i="9"/>
  <c r="K18" i="9"/>
  <c r="G6" i="7" l="1"/>
  <c r="I8" i="7"/>
  <c r="E139" i="7"/>
  <c r="E7" i="7"/>
  <c r="J118" i="7"/>
  <c r="H139" i="7"/>
  <c r="J192" i="7"/>
  <c r="I192" i="7"/>
  <c r="H191" i="7"/>
  <c r="I150" i="7"/>
  <c r="J150" i="7"/>
  <c r="J140" i="7"/>
  <c r="I140" i="7"/>
  <c r="J72" i="7"/>
  <c r="I72" i="7"/>
  <c r="J42" i="7"/>
  <c r="I42" i="7"/>
  <c r="H208" i="7"/>
  <c r="J209" i="7"/>
  <c r="I209" i="7"/>
  <c r="H7" i="7"/>
  <c r="H6" i="7" s="1"/>
  <c r="I42" i="9"/>
  <c r="I41" i="9" s="1"/>
  <c r="I128" i="9" s="1"/>
  <c r="H7" i="3"/>
  <c r="G26" i="3"/>
  <c r="I7" i="3"/>
  <c r="L53" i="9"/>
  <c r="K116" i="9"/>
  <c r="L116" i="9"/>
  <c r="J94" i="9"/>
  <c r="K94" i="9" s="1"/>
  <c r="K91" i="9"/>
  <c r="L91" i="9"/>
  <c r="J42" i="9"/>
  <c r="K53" i="9"/>
  <c r="J8" i="9"/>
  <c r="L21" i="9"/>
  <c r="K21" i="9"/>
  <c r="I139" i="7" l="1"/>
  <c r="J139" i="7"/>
  <c r="I208" i="7"/>
  <c r="J208" i="7"/>
  <c r="J191" i="7"/>
  <c r="I191" i="7"/>
  <c r="I7" i="7"/>
  <c r="J7" i="7"/>
  <c r="L42" i="9"/>
  <c r="H26" i="3"/>
  <c r="I26" i="3"/>
  <c r="L94" i="9"/>
  <c r="K42" i="9"/>
  <c r="J41" i="9"/>
  <c r="L41" i="9" s="1"/>
  <c r="J7" i="9"/>
  <c r="L8" i="9"/>
  <c r="K8" i="9"/>
  <c r="I6" i="7" l="1"/>
  <c r="J6" i="7"/>
  <c r="K41" i="9"/>
  <c r="J128" i="9"/>
  <c r="K128" i="9" s="1"/>
  <c r="K7" i="9"/>
  <c r="J37" i="9"/>
  <c r="L7" i="9"/>
  <c r="L128" i="9" l="1"/>
  <c r="K37" i="9"/>
  <c r="L37" i="9"/>
</calcChain>
</file>

<file path=xl/sharedStrings.xml><?xml version="1.0" encoding="utf-8"?>
<sst xmlns="http://schemas.openxmlformats.org/spreadsheetml/2006/main" count="548" uniqueCount="251">
  <si>
    <t>GODIŠNJI IZVJEŠTAJ O IZVRŠENJU FINANCIJSKOG PLANA                                                                                                           DOMA ZA STARIJE I NEMOĆNE OSOBE VIS  ZA 2025. GODINU</t>
  </si>
  <si>
    <t>I. OPĆI DIO</t>
  </si>
  <si>
    <t>A) SAŽETAK RAČUNA PRIHODA I RASHODA</t>
  </si>
  <si>
    <t>EUR</t>
  </si>
  <si>
    <t>Izvršenje         01-12/2024.</t>
  </si>
  <si>
    <t>Izvorni plan 2025.</t>
  </si>
  <si>
    <t xml:space="preserve">Tekući plan 2025. </t>
  </si>
  <si>
    <t>INDEKS 2025/2024.</t>
  </si>
  <si>
    <t>INDEKS Izvršenje/Plan 2025.</t>
  </si>
  <si>
    <t>6=5/2*100</t>
  </si>
  <si>
    <t>7=5/4*100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</si>
  <si>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</si>
  <si>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</si>
  <si>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</si>
  <si>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</si>
  <si>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</si>
  <si>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</si>
  <si>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</si>
  <si>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-</t>
  </si>
  <si>
    <t>B) 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</si>
  <si>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</si>
  <si>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</si>
  <si>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</si>
  <si>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</si>
  <si>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</si>
  <si>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 RAČUN PRIHODA I RASHODA </t>
  </si>
  <si>
    <t xml:space="preserve">GODIŠNJI IZVJEŠTAJ O PRIHODIMA I RASHODIMA PREMA EKONOMSKOJ KLASIFIKACIJI </t>
  </si>
  <si>
    <t>BROJČANA OZNAKA I NAZIV</t>
  </si>
  <si>
    <t>UKUPNO PRIHODI</t>
  </si>
  <si>
    <t>Prihodi poslovanja</t>
  </si>
  <si>
    <t>Pomoći iz inozemstva i od subjekata unutar općeg proračuna</t>
  </si>
  <si>
    <t>Pomoći proračunskim korisnicima iz proračuna
koji im nije nadležan</t>
  </si>
  <si>
    <t>Tekuće pomoći proračunskim korisnicima iz
proračuna koji im nije nadležan</t>
  </si>
  <si>
    <t>Prijenosi između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</si>
  <si>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</si>
  <si>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</si>
  <si>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</si>
  <si>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
viđenju</t>
  </si>
  <si>
    <t>Prihod od dividendi</t>
  </si>
  <si>
    <t>Prihodi od upravnih i administrativnih pristojbi,
pristojbi po posebnim propisima i naknada</t>
  </si>
  <si>
    <t>Prihodi po posebnim propisima</t>
  </si>
  <si>
    <t>Ostali nespomenuti prihodi</t>
  </si>
  <si>
    <t>Prihodi od prodaje proizvoda i robe te pruženih usluga i prihodi od donacija</t>
  </si>
  <si>
    <t>Prihodi koje proračuni i proračunski korisnici ostvare obavljanjem poslova na tržištu (vlastiti prihodi)</t>
  </si>
  <si>
    <t>Prihodi od pruženih usluga</t>
  </si>
  <si>
    <t>Donacije od pravnih i fizičkih osoba izvan općeg
proračuna</t>
  </si>
  <si>
    <t>Tekuće donacije</t>
  </si>
  <si>
    <t>Kapitalne donacije</t>
  </si>
  <si>
    <t>Prihodi iz nadležnog proračuna i od HZZO-a temeljem ugovornih obveza</t>
  </si>
  <si>
    <t>Prihodi iz proračuna za financiranje redovne
djelatnosti proračunskih korisnika</t>
  </si>
  <si>
    <t>Prihodi iz nadležnog proračuna za financiranje rashoda poslovanja</t>
  </si>
  <si>
    <t>Prihodi iz nadležnog proračuna za nabavu nefinancijske imovine</t>
  </si>
  <si>
    <t>INDEKS Izvršenje/Plan 2024.</t>
  </si>
  <si>
    <t>Rezultat poslovanja</t>
  </si>
  <si>
    <t>Višak/manjak prihoda</t>
  </si>
  <si>
    <t>Višak prihoda</t>
  </si>
  <si>
    <t>UKUPNO PRIHODI + VIŠAK ZA POKRIĆE RASHODA</t>
  </si>
  <si>
    <t>UKUPNO RASHODI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</si>
  <si>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</si>
  <si>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</si>
  <si>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</si>
  <si>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</si>
  <si>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</si>
  <si>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</si>
  <si>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</si>
  <si>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</si>
  <si>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</si>
  <si>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zapošljavanje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</si>
  <si>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</si>
  <si>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</si>
  <si>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</si>
  <si>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</si>
  <si>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</si>
  <si>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</si>
  <si>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</si>
  <si>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</si>
  <si>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</si>
  <si>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</si>
  <si>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</si>
  <si>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</si>
  <si>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</si>
  <si>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</si>
  <si>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</si>
  <si>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</si>
  <si>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</si>
  <si>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</si>
  <si>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</si>
  <si>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</si>
  <si>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</si>
  <si>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</si>
  <si>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</si>
  <si>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</si>
  <si>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</si>
  <si>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</si>
  <si>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</si>
  <si>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</si>
  <si>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</si>
  <si>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</si>
  <si>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</si>
  <si>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</si>
  <si>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</si>
  <si>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Financijski rashodi</t>
  </si>
  <si>
    <t xml:space="preserve">Ostali financijski rashodi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</si>
  <si>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</si>
  <si>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</si>
  <si>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</si>
  <si>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</si>
  <si>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>Naknade građanima i kućanstvima na temelju osiguranja i druge naknade</t>
  </si>
  <si>
    <t xml:space="preserve">Ostale naknade građanima i kućanstvima iz proračuna </t>
  </si>
  <si>
    <t xml:space="preserve">Naknade građanima i kućanstvima u novcu </t>
  </si>
  <si>
    <t>Rashodi za nabavu nefinancijske imovine</t>
  </si>
  <si>
    <t>Rashodi za nabavu neproizvedene dugotrajne imovine</t>
  </si>
  <si>
    <t>Nematerijalna imovina</t>
  </si>
  <si>
    <t>Patenti</t>
  </si>
  <si>
    <t>Koncesije</t>
  </si>
  <si>
    <t>Licence</t>
  </si>
  <si>
    <t>Ostala prava</t>
  </si>
  <si>
    <t>Goodwill</t>
  </si>
  <si>
    <t>Ostala nematerijalna imovina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</si>
  <si>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</si>
  <si>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</si>
  <si>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</si>
  <si>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</si>
  <si>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</si>
  <si>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</si>
  <si>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</si>
  <si>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</si>
  <si>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Prijevozna sredstva</t>
  </si>
  <si>
    <t>Prijevozna sredstva u cestovnom prometu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</si>
  <si>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</si>
  <si>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</si>
  <si>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</si>
  <si>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</si>
  <si>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Dodatna ulaganja na postrojenjima i opremi</t>
  </si>
  <si>
    <t>Dodatna ulaganja za ostalu nefinancijsku imovinu</t>
  </si>
  <si>
    <t xml:space="preserve">Tekući plan 2025 </t>
  </si>
  <si>
    <t>UKUPNO RASHODI + VIŠAK ZA POKRIĆE RASHODA</t>
  </si>
  <si>
    <t>GODIŠNJI IZVJEŠTAJ O PRIHODIMA I RASHODIMA PREMA IZVORIMA FINANCIRANJA</t>
  </si>
  <si>
    <t>Izvor</t>
  </si>
  <si>
    <t>Naziv prihoda</t>
  </si>
  <si>
    <t>UKUPNI PRIHODI</t>
  </si>
  <si>
    <t>1 Opći prihodi i primici</t>
  </si>
  <si>
    <t>Prihodi za posebne namjene - Decentralizacija</t>
  </si>
  <si>
    <t>11L</t>
  </si>
  <si>
    <t>Opći prihodi i primici</t>
  </si>
  <si>
    <t>Opći prihodi i primici - prenesena sredstva</t>
  </si>
  <si>
    <t>3 Vlastiti prihodi</t>
  </si>
  <si>
    <t>Vlastiti prihodi PK</t>
  </si>
  <si>
    <t>4 Prihodi za posebne namjene</t>
  </si>
  <si>
    <t>Prihodi za posebne namjene proračunskih korisnika</t>
  </si>
  <si>
    <t>prihodi za posebne namjene - prenesena sredstva</t>
  </si>
  <si>
    <t>5 Pomoći</t>
  </si>
  <si>
    <t>Pomoći proračunskim korisnicima SDŽ</t>
  </si>
  <si>
    <t>6 Donacije</t>
  </si>
  <si>
    <t>Donacije proračunskim korisnicima SDŽ</t>
  </si>
  <si>
    <t>VIŠAK KORIŠTEN ZA POKRIĆE RASHODA</t>
  </si>
  <si>
    <t>Prihodi za posebne namjene - višak preneseni</t>
  </si>
  <si>
    <t>Vlastiti prihodi PK - višak preneseni</t>
  </si>
  <si>
    <t>Donacije proračunskim korisnicima - višak preneseni</t>
  </si>
  <si>
    <t>UKUPNI RASHODI</t>
  </si>
  <si>
    <t>Opći prihodi i primici - prensesena sredstva</t>
  </si>
  <si>
    <t>Donacije proračunskim korisnicima</t>
  </si>
  <si>
    <t xml:space="preserve">A. RAČUN PRIHODA I RASHODA </t>
  </si>
  <si>
    <t>RASHODI PREMA FUNKCIJSKOJ KLASIFIKACIJI</t>
  </si>
  <si>
    <t>05 Zaštita okoliša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</si>
  <si>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</si>
  <si>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</si>
  <si>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</si>
  <si>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</si>
  <si>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</si>
  <si>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</si>
  <si>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</si>
  <si>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</si>
  <si>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</si>
  <si>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</si>
  <si>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…</t>
  </si>
  <si>
    <t xml:space="preserve"> RAČUN FINANCIRANJA</t>
  </si>
  <si>
    <t xml:space="preserve">GODIŠNJI IZVJEŠTAJ RAČUNA FINANCIRANJA PREMA EKONOMSKOJ KLASIFIKACIJI </t>
  </si>
  <si>
    <t>Razred</t>
  </si>
  <si>
    <t>Skupina</t>
  </si>
  <si>
    <t>Naziv</t>
  </si>
  <si>
    <t>Primici od financijske imovine i zaduživanja</t>
  </si>
  <si>
    <t>Primljeni povrati glavnica danih zajmova i depozita</t>
  </si>
  <si>
    <t>3.2.</t>
  </si>
  <si>
    <t>Primici od zaduživanja</t>
  </si>
  <si>
    <t>8.2.</t>
  </si>
  <si>
    <t>Namjenski primici od zaduživanja proračunski korisnici</t>
  </si>
  <si>
    <t>Izdaci za financijsku imovinu i otplate zajmova</t>
  </si>
  <si>
    <t>Izdaci za otplatu glavnice primljenih kredita i zajmova</t>
  </si>
  <si>
    <t>1.1.</t>
  </si>
  <si>
    <t>4.4.</t>
  </si>
  <si>
    <t>4.8.</t>
  </si>
  <si>
    <t>5.3.</t>
  </si>
  <si>
    <t xml:space="preserve">Pomoći EU </t>
  </si>
  <si>
    <t>5.4.</t>
  </si>
  <si>
    <t>5.5.</t>
  </si>
  <si>
    <t>Pomoći EU za PK</t>
  </si>
  <si>
    <t>6.2.</t>
  </si>
  <si>
    <t>7.2.</t>
  </si>
  <si>
    <t>Prihodi od prodaje nefinancijske imovine PK</t>
  </si>
  <si>
    <t>II. POSEBNI DIO</t>
  </si>
  <si>
    <t>GODIŠNJI IZVJEŠTAJ PO PROGRAMSKOJ KLASIFIKACIJI</t>
  </si>
  <si>
    <t>Šifra</t>
  </si>
  <si>
    <t xml:space="preserve">Naziv </t>
  </si>
  <si>
    <t>PROGRAM 3030</t>
  </si>
  <si>
    <t>Skrb o starijim i nemoćnim osobama</t>
  </si>
  <si>
    <t>Aktivnost A303001</t>
  </si>
  <si>
    <t>Rashodi djelatnosti</t>
  </si>
  <si>
    <t>Izvor financiranja 1.1.1</t>
  </si>
  <si>
    <t>Izvor financiranja 3.2.1.</t>
  </si>
  <si>
    <t>Izvor financiranja 4.4.1</t>
  </si>
  <si>
    <t>Prihodi za posebne namjene -Decentralizacija</t>
  </si>
  <si>
    <t>Seminari, savjetovanja , simpoziji</t>
  </si>
  <si>
    <t>Novčana naknada poslodavca</t>
  </si>
  <si>
    <t>Ostaloi nespomenuti rashodi</t>
  </si>
  <si>
    <t>Usluge platnog prometa</t>
  </si>
  <si>
    <t>Izvor financiranja 4.8.1</t>
  </si>
  <si>
    <t>Prihodi za posebne namjene PK</t>
  </si>
  <si>
    <t xml:space="preserve">Upravna vijeća </t>
  </si>
  <si>
    <t>Izvor financiranja 4.8.2</t>
  </si>
  <si>
    <t>Izvor financiranja 5.4.1</t>
  </si>
  <si>
    <t>Pomoći PK</t>
  </si>
  <si>
    <t>Doprinos za zdravstveno osiguranje</t>
  </si>
  <si>
    <t>Izvor financiranja 6.2.1</t>
  </si>
  <si>
    <t>Donacije PK</t>
  </si>
  <si>
    <t>Aktivnost A303002</t>
  </si>
  <si>
    <t>Izgradnja i uređenje objekata te nabava i održavanje o.</t>
  </si>
  <si>
    <t>Rashodi za nabavu proizvedene dugotrajne imovine</t>
  </si>
  <si>
    <t>Dodatna ulaganja na postrojenja</t>
  </si>
  <si>
    <t>Izvor financiranja 1.1.2</t>
  </si>
  <si>
    <t>Izvor financiranja 3.2.1</t>
  </si>
  <si>
    <t>Izvor financiranja 3.2.2</t>
  </si>
  <si>
    <t>Vlastiti prihodi PK - prenesena sredstva</t>
  </si>
  <si>
    <t>Prihodi za posebne namjene PK - prenesena sredstva</t>
  </si>
  <si>
    <t>Izvor financiranja 6.2.2</t>
  </si>
  <si>
    <t>Donacije</t>
  </si>
  <si>
    <t>Aktivnost A303003</t>
  </si>
  <si>
    <t>Hitne intervencije</t>
  </si>
  <si>
    <t>dodatna ulgaganja na postroenjima i opremi</t>
  </si>
  <si>
    <t>dodatna ulaganja za ostalu nefinancijsku imovinu</t>
  </si>
  <si>
    <t>Aktivnost A303004</t>
  </si>
  <si>
    <t>Naknadeza rad predstavničkih i izvršnih upravnih tijela</t>
  </si>
  <si>
    <t>Ostvarenje / Izvršenje                  01-12/2025.</t>
  </si>
  <si>
    <t>Ostvarenje / Izvršenje                  01-12/2025</t>
  </si>
  <si>
    <t>INDEKS 2024/2025.</t>
  </si>
  <si>
    <t>Ostvarenje / Izvršenje                01-12/2025.</t>
  </si>
  <si>
    <t>doprinosi za Zo</t>
  </si>
  <si>
    <t>dodatna ulaganja na građevisnkim objektima</t>
  </si>
  <si>
    <t>Ostvarenje / Izvršenje         01-12/2025.</t>
  </si>
  <si>
    <t>HR2224070003234531296</t>
  </si>
  <si>
    <t>Godišnji izvještaj o izvršenju financijskog plana za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</si>
</sst>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2"/>
      <color theme="1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238"/>
      <scheme val="minor"/>
    </font>
    <font>
      <b/>
      <sz val="8"/>
      <color indexed="8"/>
      <name val="Arial"/>
      <charset val="238"/>
    </font>
    <font>
      <b/>
      <i/>
      <sz val="10"/>
      <color indexed="8"/>
      <name val="Arial"/>
      <charset val="238"/>
    </font>
    <font>
      <sz val="10"/>
      <name val="Arial"/>
      <charset val="238"/>
    </font>
    <font>
      <b/>
      <sz val="10"/>
      <color theme="1"/>
      <name val="Arial"/>
      <charset val="238"/>
    </font>
    <font>
      <sz val="11"/>
      <color theme="0"/>
      <name val="Calibri"/>
      <charset val="238"/>
      <scheme val="minor"/>
    </font>
    <font>
      <b/>
      <sz val="10"/>
      <name val="Arial"/>
      <charset val="238"/>
    </font>
    <font>
      <i/>
      <sz val="10"/>
      <color indexed="8"/>
      <name val="Arial"/>
      <charset val="238"/>
    </font>
    <font>
      <i/>
      <sz val="10"/>
      <name val="Arial"/>
      <charset val="238"/>
    </font>
    <font>
      <sz val="10"/>
      <color theme="1"/>
      <name val="Arial"/>
      <charset val="238"/>
    </font>
    <font>
      <b/>
      <sz val="10"/>
      <color rgb="FF000000"/>
      <name val="Arial"/>
      <charset val="238"/>
    </font>
    <font>
      <i/>
      <sz val="10"/>
      <color rgb="FF000000"/>
      <name val="Arial"/>
      <charset val="238"/>
    </font>
    <font>
      <b/>
      <i/>
      <sz val="10"/>
      <color rgb="FF000000"/>
      <name val="Arial"/>
      <charset val="238"/>
    </font>
    <font>
      <i/>
      <sz val="10"/>
      <color theme="1"/>
      <name val="Arial"/>
      <charset val="238"/>
    </font>
    <font>
      <b/>
      <i/>
      <sz val="10"/>
      <color theme="1"/>
      <name val="Arial"/>
      <charset val="238"/>
    </font>
    <font>
      <b/>
      <i/>
      <sz val="10"/>
      <name val="Arial"/>
      <charset val="238"/>
    </font>
    <font>
      <b/>
      <i/>
      <sz val="9"/>
      <color theme="1"/>
      <name val="Arial"/>
      <charset val="238"/>
    </font>
    <font>
      <sz val="11"/>
      <color theme="1"/>
      <name val="Arial"/>
      <charset val="238"/>
    </font>
    <font>
      <sz val="12"/>
      <color theme="1"/>
      <name val="Calibri"/>
      <charset val="238"/>
      <scheme val="minor"/>
    </font>
    <font>
      <sz val="14"/>
      <color indexed="8"/>
      <name val="Arial"/>
      <charset val="238"/>
    </font>
    <font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sz val="12"/>
      <color rgb="FF222222"/>
      <name val="Arial"/>
      <family val="2"/>
    </font>
    <font>
      <sz val="17"/>
      <color rgb="FF1F1F1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30" fillId="0" borderId="0"/>
  </cellStyleXfs>
  <cellXfs count="2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4" fontId="8" fillId="4" borderId="3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8" fillId="5" borderId="3" xfId="0" applyNumberFormat="1" applyFont="1" applyFill="1" applyBorder="1" applyAlignment="1">
      <alignment horizontal="right" vertical="center" wrapText="1"/>
    </xf>
    <xf numFmtId="0" fontId="11" fillId="6" borderId="3" xfId="0" applyFont="1" applyFill="1" applyBorder="1" applyAlignment="1">
      <alignment horizontal="left" vertical="center" wrapText="1"/>
    </xf>
    <xf numFmtId="4" fontId="11" fillId="6" borderId="3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left" vertical="center" wrapText="1"/>
    </xf>
    <xf numFmtId="4" fontId="8" fillId="7" borderId="3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left" vertical="center" wrapText="1" indent="1"/>
    </xf>
    <xf numFmtId="0" fontId="8" fillId="7" borderId="3" xfId="0" applyFont="1" applyFill="1" applyBorder="1" applyAlignment="1">
      <alignment horizontal="left" vertical="center" wrapText="1" indent="1"/>
    </xf>
    <xf numFmtId="4" fontId="7" fillId="2" borderId="3" xfId="0" applyNumberFormat="1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4" fontId="8" fillId="6" borderId="3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13" fillId="0" borderId="7" xfId="0" applyFont="1" applyBorder="1" applyAlignment="1">
      <alignment horizontal="right"/>
    </xf>
    <xf numFmtId="0" fontId="14" fillId="0" borderId="0" xfId="0" applyFont="1"/>
    <xf numFmtId="4" fontId="0" fillId="0" borderId="0" xfId="0" applyNumberFormat="1"/>
    <xf numFmtId="4" fontId="2" fillId="0" borderId="0" xfId="0" applyNumberFormat="1" applyFont="1"/>
    <xf numFmtId="4" fontId="7" fillId="2" borderId="3" xfId="0" applyNumberFormat="1" applyFont="1" applyFill="1" applyBorder="1" applyAlignment="1">
      <alignment vertical="center" wrapText="1"/>
    </xf>
    <xf numFmtId="0" fontId="0" fillId="0" borderId="4" xfId="0" applyBorder="1"/>
    <xf numFmtId="4" fontId="7" fillId="2" borderId="3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/>
    </xf>
    <xf numFmtId="0" fontId="8" fillId="2" borderId="8" xfId="0" applyFont="1" applyFill="1" applyBorder="1" applyAlignment="1">
      <alignment horizontal="left" vertical="center" wrapText="1" indent="1"/>
    </xf>
    <xf numFmtId="0" fontId="8" fillId="2" borderId="9" xfId="0" applyFont="1" applyFill="1" applyBorder="1" applyAlignment="1">
      <alignment horizontal="left" vertical="center" wrapText="1" indent="1"/>
    </xf>
    <xf numFmtId="0" fontId="12" fillId="2" borderId="10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7" xfId="0" applyFont="1" applyFill="1" applyBorder="1" applyAlignment="1">
      <alignment horizontal="left" vertical="center" wrapText="1" indent="1"/>
    </xf>
    <xf numFmtId="0" fontId="12" fillId="2" borderId="12" xfId="0" applyFont="1" applyFill="1" applyBorder="1" applyAlignment="1">
      <alignment horizontal="left" vertical="center"/>
    </xf>
    <xf numFmtId="4" fontId="11" fillId="7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4" fontId="8" fillId="7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 vertical="center" wrapText="1" indent="1"/>
    </xf>
    <xf numFmtId="4" fontId="16" fillId="2" borderId="3" xfId="0" applyNumberFormat="1" applyFont="1" applyFill="1" applyBorder="1" applyAlignment="1">
      <alignment horizontal="right" vertical="center" wrapText="1"/>
    </xf>
    <xf numFmtId="4" fontId="7" fillId="6" borderId="3" xfId="0" applyNumberFormat="1" applyFont="1" applyFill="1" applyBorder="1" applyAlignment="1">
      <alignment horizontal="right" vertical="center" wrapText="1"/>
    </xf>
    <xf numFmtId="4" fontId="7" fillId="7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5" fillId="2" borderId="4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3" fontId="16" fillId="2" borderId="4" xfId="0" applyNumberFormat="1" applyFont="1" applyFill="1" applyBorder="1" applyAlignment="1">
      <alignment horizontal="right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3" fontId="7" fillId="2" borderId="4" xfId="0" applyNumberFormat="1" applyFont="1" applyFill="1" applyBorder="1" applyAlignment="1">
      <alignment horizontal="right" wrapText="1"/>
    </xf>
    <xf numFmtId="0" fontId="18" fillId="0" borderId="0" xfId="0" applyFont="1"/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4" fontId="15" fillId="2" borderId="4" xfId="0" applyNumberFormat="1" applyFont="1" applyFill="1" applyBorder="1" applyAlignment="1">
      <alignment vertical="center" wrapText="1"/>
    </xf>
    <xf numFmtId="0" fontId="19" fillId="0" borderId="4" xfId="1" applyFont="1" applyBorder="1" applyAlignment="1">
      <alignment horizontal="left" vertical="center" wrapText="1"/>
    </xf>
    <xf numFmtId="0" fontId="19" fillId="0" borderId="4" xfId="1" applyFont="1" applyBorder="1" applyAlignment="1">
      <alignment vertical="center" wrapText="1"/>
    </xf>
    <xf numFmtId="3" fontId="7" fillId="2" borderId="4" xfId="0" applyNumberFormat="1" applyFont="1" applyFill="1" applyBorder="1"/>
    <xf numFmtId="4" fontId="19" fillId="0" borderId="4" xfId="1" applyNumberFormat="1" applyFont="1" applyBorder="1" applyAlignment="1">
      <alignment vertical="center" wrapText="1"/>
    </xf>
    <xf numFmtId="0" fontId="20" fillId="0" borderId="4" xfId="1" applyFont="1" applyBorder="1" applyAlignment="1">
      <alignment horizontal="left" vertical="center" wrapText="1"/>
    </xf>
    <xf numFmtId="0" fontId="20" fillId="0" borderId="4" xfId="1" applyFont="1" applyBorder="1" applyAlignment="1">
      <alignment vertical="center" wrapText="1"/>
    </xf>
    <xf numFmtId="0" fontId="3" fillId="0" borderId="4" xfId="0" applyFont="1" applyBorder="1"/>
    <xf numFmtId="4" fontId="8" fillId="2" borderId="4" xfId="0" applyNumberFormat="1" applyFont="1" applyFill="1" applyBorder="1" applyAlignment="1">
      <alignment horizontal="right"/>
    </xf>
    <xf numFmtId="4" fontId="20" fillId="0" borderId="4" xfId="1" applyNumberFormat="1" applyFont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21" fillId="0" borderId="4" xfId="1" applyFont="1" applyBorder="1" applyAlignment="1">
      <alignment horizontal="right" vertical="center" wrapText="1"/>
    </xf>
    <xf numFmtId="0" fontId="9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3" fillId="3" borderId="4" xfId="0" applyFont="1" applyFill="1" applyBorder="1"/>
    <xf numFmtId="4" fontId="13" fillId="3" borderId="4" xfId="0" applyNumberFormat="1" applyFont="1" applyFill="1" applyBorder="1"/>
    <xf numFmtId="2" fontId="13" fillId="3" borderId="4" xfId="0" applyNumberFormat="1" applyFont="1" applyFill="1" applyBorder="1" applyAlignment="1">
      <alignment horizontal="right"/>
    </xf>
    <xf numFmtId="0" fontId="13" fillId="6" borderId="4" xfId="0" applyFont="1" applyFill="1" applyBorder="1" applyAlignment="1">
      <alignment horizontal="left"/>
    </xf>
    <xf numFmtId="0" fontId="13" fillId="6" borderId="4" xfId="0" applyFont="1" applyFill="1" applyBorder="1"/>
    <xf numFmtId="4" fontId="13" fillId="6" borderId="4" xfId="0" applyNumberFormat="1" applyFont="1" applyFill="1" applyBorder="1"/>
    <xf numFmtId="2" fontId="13" fillId="6" borderId="4" xfId="0" applyNumberFormat="1" applyFont="1" applyFill="1" applyBorder="1" applyAlignment="1">
      <alignment horizontal="right"/>
    </xf>
    <xf numFmtId="0" fontId="22" fillId="0" borderId="4" xfId="0" applyFont="1" applyBorder="1" applyAlignment="1">
      <alignment horizontal="left"/>
    </xf>
    <xf numFmtId="0" fontId="22" fillId="0" borderId="4" xfId="0" applyFont="1" applyBorder="1"/>
    <xf numFmtId="4" fontId="22" fillId="0" borderId="4" xfId="0" applyNumberFormat="1" applyFont="1" applyBorder="1"/>
    <xf numFmtId="2" fontId="22" fillId="0" borderId="4" xfId="0" applyNumberFormat="1" applyFont="1" applyBorder="1" applyAlignment="1">
      <alignment horizontal="right"/>
    </xf>
    <xf numFmtId="16" fontId="22" fillId="0" borderId="4" xfId="0" applyNumberFormat="1" applyFont="1" applyBorder="1" applyAlignment="1">
      <alignment horizontal="left"/>
    </xf>
    <xf numFmtId="0" fontId="18" fillId="6" borderId="4" xfId="0" applyFon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4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2" fillId="0" borderId="2" xfId="0" applyFont="1" applyBorder="1"/>
    <xf numFmtId="4" fontId="15" fillId="3" borderId="4" xfId="0" applyNumberFormat="1" applyFont="1" applyFill="1" applyBorder="1" applyAlignment="1">
      <alignment vertical="center"/>
    </xf>
    <xf numFmtId="2" fontId="23" fillId="3" borderId="4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4" fontId="17" fillId="2" borderId="4" xfId="0" applyNumberFormat="1" applyFont="1" applyFill="1" applyBorder="1" applyAlignment="1">
      <alignment horizontal="right" vertical="center"/>
    </xf>
    <xf numFmtId="2" fontId="17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15" fillId="8" borderId="4" xfId="0" applyFont="1" applyFill="1" applyBorder="1" applyAlignment="1">
      <alignment horizontal="left" vertical="center" wrapText="1"/>
    </xf>
    <xf numFmtId="4" fontId="8" fillId="8" borderId="4" xfId="0" applyNumberFormat="1" applyFont="1" applyFill="1" applyBorder="1"/>
    <xf numFmtId="0" fontId="15" fillId="9" borderId="4" xfId="0" applyFont="1" applyFill="1" applyBorder="1" applyAlignment="1">
      <alignment horizontal="left" vertical="center" wrapText="1"/>
    </xf>
    <xf numFmtId="4" fontId="13" fillId="9" borderId="4" xfId="0" applyNumberFormat="1" applyFont="1" applyFill="1" applyBorder="1"/>
    <xf numFmtId="0" fontId="24" fillId="7" borderId="4" xfId="0" applyFont="1" applyFill="1" applyBorder="1" applyAlignment="1">
      <alignment horizontal="left" vertical="center"/>
    </xf>
    <xf numFmtId="0" fontId="24" fillId="7" borderId="4" xfId="0" applyFont="1" applyFill="1" applyBorder="1" applyAlignment="1">
      <alignment horizontal="left" vertical="center" wrapText="1"/>
    </xf>
    <xf numFmtId="4" fontId="23" fillId="7" borderId="4" xfId="0" applyNumberFormat="1" applyFont="1" applyFill="1" applyBorder="1"/>
    <xf numFmtId="4" fontId="11" fillId="7" borderId="4" xfId="0" applyNumberFormat="1" applyFont="1" applyFill="1" applyBorder="1" applyAlignment="1">
      <alignment horizontal="right"/>
    </xf>
    <xf numFmtId="0" fontId="15" fillId="9" borderId="4" xfId="0" applyFont="1" applyFill="1" applyBorder="1" applyAlignment="1">
      <alignment horizontal="left" vertical="center"/>
    </xf>
    <xf numFmtId="0" fontId="24" fillId="9" borderId="4" xfId="0" applyFont="1" applyFill="1" applyBorder="1" applyAlignment="1">
      <alignment horizontal="left" vertical="center"/>
    </xf>
    <xf numFmtId="4" fontId="18" fillId="2" borderId="4" xfId="0" applyNumberFormat="1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/>
    </xf>
    <xf numFmtId="0" fontId="24" fillId="2" borderId="4" xfId="0" applyFont="1" applyFill="1" applyBorder="1" applyAlignment="1">
      <alignment horizontal="left" vertical="center"/>
    </xf>
    <xf numFmtId="4" fontId="8" fillId="3" borderId="4" xfId="0" applyNumberFormat="1" applyFon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right"/>
    </xf>
    <xf numFmtId="0" fontId="15" fillId="10" borderId="4" xfId="0" applyFont="1" applyFill="1" applyBorder="1" applyAlignment="1">
      <alignment horizontal="left" vertical="center" wrapText="1"/>
    </xf>
    <xf numFmtId="4" fontId="8" fillId="10" borderId="4" xfId="0" applyNumberFormat="1" applyFont="1" applyFill="1" applyBorder="1" applyAlignment="1">
      <alignment horizontal="right"/>
    </xf>
    <xf numFmtId="49" fontId="25" fillId="7" borderId="13" xfId="0" applyNumberFormat="1" applyFont="1" applyFill="1" applyBorder="1" applyAlignment="1">
      <alignment horizontal="left" vertical="top" wrapText="1"/>
    </xf>
    <xf numFmtId="0" fontId="15" fillId="10" borderId="4" xfId="0" applyFont="1" applyFill="1" applyBorder="1" applyAlignment="1">
      <alignment horizontal="left" vertical="center"/>
    </xf>
    <xf numFmtId="0" fontId="24" fillId="10" borderId="4" xfId="0" applyFont="1" applyFill="1" applyBorder="1" applyAlignment="1">
      <alignment horizontal="left" vertical="center"/>
    </xf>
    <xf numFmtId="2" fontId="10" fillId="3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2" fontId="13" fillId="8" borderId="4" xfId="0" applyNumberFormat="1" applyFont="1" applyFill="1" applyBorder="1" applyAlignment="1">
      <alignment horizontal="center"/>
    </xf>
    <xf numFmtId="4" fontId="13" fillId="8" borderId="4" xfId="0" applyNumberFormat="1" applyFont="1" applyFill="1" applyBorder="1" applyAlignment="1">
      <alignment horizontal="center"/>
    </xf>
    <xf numFmtId="2" fontId="13" fillId="9" borderId="4" xfId="0" applyNumberFormat="1" applyFont="1" applyFill="1" applyBorder="1" applyAlignment="1">
      <alignment horizontal="center"/>
    </xf>
    <xf numFmtId="4" fontId="13" fillId="9" borderId="4" xfId="0" applyNumberFormat="1" applyFont="1" applyFill="1" applyBorder="1" applyAlignment="1">
      <alignment horizontal="center"/>
    </xf>
    <xf numFmtId="2" fontId="23" fillId="7" borderId="4" xfId="0" applyNumberFormat="1" applyFont="1" applyFill="1" applyBorder="1" applyAlignment="1">
      <alignment horizontal="center"/>
    </xf>
    <xf numFmtId="4" fontId="23" fillId="7" borderId="4" xfId="0" applyNumberFormat="1" applyFont="1" applyFill="1" applyBorder="1" applyAlignment="1">
      <alignment horizont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13" fillId="7" borderId="4" xfId="0" applyNumberFormat="1" applyFont="1" applyFill="1" applyBorder="1" applyAlignment="1">
      <alignment horizontal="center"/>
    </xf>
    <xf numFmtId="4" fontId="13" fillId="7" borderId="4" xfId="0" applyNumberFormat="1" applyFont="1" applyFill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4" fontId="18" fillId="2" borderId="4" xfId="0" applyNumberFormat="1" applyFont="1" applyFill="1" applyBorder="1" applyAlignment="1">
      <alignment horizontal="center"/>
    </xf>
    <xf numFmtId="4" fontId="18" fillId="0" borderId="0" xfId="0" applyNumberFormat="1" applyFont="1"/>
    <xf numFmtId="2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22" fillId="0" borderId="4" xfId="0" applyNumberFormat="1" applyFont="1" applyBorder="1" applyAlignment="1">
      <alignment horizontal="center"/>
    </xf>
    <xf numFmtId="2" fontId="13" fillId="3" borderId="4" xfId="0" applyNumberFormat="1" applyFont="1" applyFill="1" applyBorder="1" applyAlignment="1">
      <alignment horizontal="center"/>
    </xf>
    <xf numFmtId="4" fontId="13" fillId="3" borderId="4" xfId="0" applyNumberFormat="1" applyFont="1" applyFill="1" applyBorder="1" applyAlignment="1">
      <alignment horizontal="center"/>
    </xf>
    <xf numFmtId="2" fontId="13" fillId="10" borderId="4" xfId="0" applyNumberFormat="1" applyFont="1" applyFill="1" applyBorder="1" applyAlignment="1">
      <alignment horizontal="center"/>
    </xf>
    <xf numFmtId="0" fontId="15" fillId="8" borderId="4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26" fillId="0" borderId="4" xfId="0" applyNumberFormat="1" applyFont="1" applyBorder="1"/>
    <xf numFmtId="4" fontId="7" fillId="2" borderId="4" xfId="0" applyNumberFormat="1" applyFont="1" applyFill="1" applyBorder="1" applyAlignment="1">
      <alignment horizontal="right" wrapText="1"/>
    </xf>
    <xf numFmtId="2" fontId="22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/>
    </xf>
    <xf numFmtId="4" fontId="8" fillId="0" borderId="4" xfId="0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right" vertical="center"/>
    </xf>
    <xf numFmtId="0" fontId="7" fillId="0" borderId="0" xfId="0" applyFont="1"/>
    <xf numFmtId="4" fontId="8" fillId="0" borderId="4" xfId="0" applyNumberFormat="1" applyFont="1" applyBorder="1" applyAlignment="1">
      <alignment horizontal="right" wrapText="1"/>
    </xf>
    <xf numFmtId="4" fontId="8" fillId="3" borderId="4" xfId="0" applyNumberFormat="1" applyFont="1" applyFill="1" applyBorder="1" applyAlignment="1">
      <alignment horizontal="right" wrapText="1"/>
    </xf>
    <xf numFmtId="0" fontId="24" fillId="7" borderId="4" xfId="0" quotePrefix="1" applyFont="1" applyFill="1" applyBorder="1" applyAlignment="1">
      <alignment horizontal="left" vertical="center" wrapText="1"/>
    </xf>
    <xf numFmtId="0" fontId="12" fillId="2" borderId="4" xfId="0" quotePrefix="1" applyFont="1" applyFill="1" applyBorder="1" applyAlignment="1">
      <alignment horizontal="left" vertical="center" wrapText="1"/>
    </xf>
    <xf numFmtId="0" fontId="24" fillId="7" borderId="4" xfId="0" quotePrefix="1" applyFont="1" applyFill="1" applyBorder="1" applyAlignment="1">
      <alignment horizontal="left" vertical="center"/>
    </xf>
    <xf numFmtId="0" fontId="12" fillId="2" borderId="4" xfId="0" quotePrefix="1" applyFont="1" applyFill="1" applyBorder="1" applyAlignment="1">
      <alignment horizontal="left" vertical="center"/>
    </xf>
    <xf numFmtId="0" fontId="15" fillId="10" borderId="4" xfId="0" quotePrefix="1" applyFont="1" applyFill="1" applyBorder="1" applyAlignment="1">
      <alignment horizontal="left" vertical="center"/>
    </xf>
    <xf numFmtId="0" fontId="15" fillId="10" borderId="4" xfId="0" quotePrefix="1" applyFont="1" applyFill="1" applyBorder="1" applyAlignment="1">
      <alignment horizontal="left" vertical="center" wrapText="1"/>
    </xf>
    <xf numFmtId="0" fontId="17" fillId="2" borderId="4" xfId="0" quotePrefix="1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12" fillId="2" borderId="3" xfId="0" quotePrefix="1" applyFont="1" applyFill="1" applyBorder="1" applyAlignment="1">
      <alignment horizontal="left" vertical="center"/>
    </xf>
    <xf numFmtId="0" fontId="15" fillId="7" borderId="4" xfId="0" quotePrefix="1" applyFont="1" applyFill="1" applyBorder="1" applyAlignment="1">
      <alignment horizontal="left" vertical="center"/>
    </xf>
    <xf numFmtId="0" fontId="31" fillId="0" borderId="0" xfId="0" applyFont="1"/>
    <xf numFmtId="0" fontId="15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4" xfId="0" quotePrefix="1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quotePrefix="1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5" fillId="3" borderId="1" xfId="0" quotePrefix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right" wrapText="1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7" borderId="1" xfId="0" applyFont="1" applyFill="1" applyBorder="1" applyAlignment="1">
      <alignment horizontal="left" vertical="center" wrapText="1" indent="1"/>
    </xf>
    <xf numFmtId="0" fontId="8" fillId="7" borderId="2" xfId="0" applyFont="1" applyFill="1" applyBorder="1" applyAlignment="1">
      <alignment horizontal="left" vertical="center" wrapText="1" indent="1"/>
    </xf>
    <xf numFmtId="0" fontId="8" fillId="7" borderId="3" xfId="0" applyFont="1" applyFill="1" applyBorder="1" applyAlignment="1">
      <alignment horizontal="left" vertical="center" wrapText="1" inden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14" fontId="11" fillId="6" borderId="1" xfId="0" applyNumberFormat="1" applyFont="1" applyFill="1" applyBorder="1" applyAlignment="1">
      <alignment horizontal="left" vertical="center" wrapText="1"/>
    </xf>
    <xf numFmtId="14" fontId="11" fillId="6" borderId="2" xfId="0" applyNumberFormat="1" applyFont="1" applyFill="1" applyBorder="1" applyAlignment="1">
      <alignment horizontal="left" vertical="center" wrapText="1"/>
    </xf>
    <xf numFmtId="14" fontId="11" fillId="6" borderId="3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2" fillId="0" borderId="0" xfId="0" applyFont="1"/>
  </cellXfs>
  <cellStyles count="2">
    <cellStyle name="Normal" xfId="0" builtinId="0"/>
    <cellStyle name="Normalno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workbookViewId="0">
      <selection activeCell="P20" sqref="P20"/>
    </sheetView>
  </sheetViews>
  <sheetFormatPr defaultColWidth="9" defaultRowHeight="15"/>
  <cols>
    <col min="5" max="5" width="10.28515625" customWidth="1"/>
    <col min="6" max="6" width="14.42578125" customWidth="1"/>
    <col min="7" max="7" width="14.140625" customWidth="1"/>
    <col min="8" max="8" width="15" customWidth="1"/>
    <col min="9" max="9" width="14.42578125" customWidth="1"/>
    <col min="10" max="10" width="12.140625" customWidth="1"/>
    <col min="11" max="11" width="13.5703125" customWidth="1"/>
    <col min="14" max="14" width="11.7109375" customWidth="1"/>
  </cols>
  <sheetData>
    <row r="1" spans="1:11" ht="55.5" customHeight="1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15.75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30"/>
      <c r="K2" s="230"/>
    </row>
    <row r="3" spans="1:11" ht="18" customHeight="1">
      <c r="A3" s="215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 ht="18">
      <c r="A4" s="186"/>
      <c r="B4" s="187"/>
      <c r="C4" s="187"/>
      <c r="D4" s="187"/>
      <c r="E4" s="188"/>
      <c r="F4" s="189"/>
      <c r="G4" s="189"/>
      <c r="H4" s="189"/>
      <c r="I4" s="189"/>
      <c r="J4" s="189"/>
      <c r="K4" s="199" t="s">
        <v>3</v>
      </c>
    </row>
    <row r="5" spans="1:11" ht="38.25">
      <c r="A5" s="190"/>
      <c r="B5" s="191"/>
      <c r="C5" s="191"/>
      <c r="D5" s="192"/>
      <c r="E5" s="193"/>
      <c r="F5" s="8" t="s">
        <v>4</v>
      </c>
      <c r="G5" s="8" t="s">
        <v>5</v>
      </c>
      <c r="H5" s="8" t="s">
        <v>6</v>
      </c>
      <c r="I5" s="8" t="s">
        <v>248</v>
      </c>
      <c r="J5" s="8" t="s">
        <v>7</v>
      </c>
      <c r="K5" s="8" t="s">
        <v>8</v>
      </c>
    </row>
    <row r="6" spans="1:11" s="185" customFormat="1" ht="11.25">
      <c r="A6" s="217">
        <v>1</v>
      </c>
      <c r="B6" s="218"/>
      <c r="C6" s="218"/>
      <c r="D6" s="218"/>
      <c r="E6" s="219"/>
      <c r="F6" s="194">
        <v>2</v>
      </c>
      <c r="G6" s="194">
        <v>3</v>
      </c>
      <c r="H6" s="194">
        <v>4</v>
      </c>
      <c r="I6" s="194">
        <v>5</v>
      </c>
      <c r="J6" s="194" t="s">
        <v>9</v>
      </c>
      <c r="K6" s="194" t="s">
        <v>10</v>
      </c>
    </row>
    <row r="7" spans="1:11">
      <c r="A7" s="231" t="s">
        <v>11</v>
      </c>
      <c r="B7" s="229"/>
      <c r="C7" s="229"/>
      <c r="D7" s="229"/>
      <c r="E7" s="232"/>
      <c r="F7" s="146">
        <f>F8+F9</f>
        <v>1267121.27</v>
      </c>
      <c r="G7" s="146">
        <f t="shared" ref="G7:J7" si="0">G8+G9</f>
        <v>1270147.44</v>
      </c>
      <c r="H7" s="146">
        <f t="shared" si="0"/>
        <v>1310921.8</v>
      </c>
      <c r="I7" s="146">
        <f t="shared" si="0"/>
        <v>1351119.17</v>
      </c>
      <c r="J7" s="146">
        <f t="shared" si="0"/>
        <v>106.62903401503156</v>
      </c>
      <c r="K7" s="146">
        <f>I7/H7*100</f>
        <v>103.06634385056377</v>
      </c>
    </row>
    <row r="8" spans="1:11">
      <c r="A8" s="223" t="s">
        <v>12</v>
      </c>
      <c r="B8" s="224"/>
      <c r="C8" s="224"/>
      <c r="D8" s="224"/>
      <c r="E8" s="225"/>
      <c r="F8" s="196">
        <v>1267121.27</v>
      </c>
      <c r="G8" s="196">
        <v>1270147.44</v>
      </c>
      <c r="H8" s="196">
        <v>1310921.8</v>
      </c>
      <c r="I8" s="196">
        <v>1351119.17</v>
      </c>
      <c r="J8" s="196">
        <f>I8/F8*100</f>
        <v>106.62903401503156</v>
      </c>
      <c r="K8" s="196">
        <f>I8/H8*100</f>
        <v>103.06634385056377</v>
      </c>
    </row>
    <row r="9" spans="1:11">
      <c r="A9" s="226" t="s">
        <v>13</v>
      </c>
      <c r="B9" s="225"/>
      <c r="C9" s="225"/>
      <c r="D9" s="225"/>
      <c r="E9" s="225"/>
      <c r="F9" s="196"/>
      <c r="G9" s="196"/>
      <c r="H9" s="196"/>
      <c r="I9" s="196"/>
      <c r="J9" s="196"/>
      <c r="K9" s="196"/>
    </row>
    <row r="10" spans="1:11">
      <c r="A10" s="197" t="s">
        <v>14</v>
      </c>
      <c r="B10" s="195"/>
      <c r="C10" s="195"/>
      <c r="D10" s="195"/>
      <c r="E10" s="195"/>
      <c r="F10" s="146">
        <f>F11+F12</f>
        <v>1307033.2</v>
      </c>
      <c r="G10" s="146">
        <f t="shared" ref="G10:I10" si="1">G11+G12</f>
        <v>1270147.44</v>
      </c>
      <c r="H10" s="146">
        <f t="shared" si="1"/>
        <v>1310921.8</v>
      </c>
      <c r="I10" s="146">
        <f t="shared" si="1"/>
        <v>1286378.1499999999</v>
      </c>
      <c r="J10" s="146">
        <f>I10/F10*100</f>
        <v>98.419699667919673</v>
      </c>
      <c r="K10" s="146">
        <f>I10/H10*100</f>
        <v>98.127756361973681</v>
      </c>
    </row>
    <row r="11" spans="1:11">
      <c r="A11" s="227" t="s">
        <v>15</v>
      </c>
      <c r="B11" s="224"/>
      <c r="C11" s="224"/>
      <c r="D11" s="224"/>
      <c r="E11" s="224"/>
      <c r="F11" s="196">
        <v>1260866.8700000001</v>
      </c>
      <c r="G11" s="196">
        <v>1223777.21</v>
      </c>
      <c r="H11" s="196">
        <v>1264551.57</v>
      </c>
      <c r="I11" s="196">
        <v>1239599.77</v>
      </c>
      <c r="J11" s="196">
        <f>I11/F11*100</f>
        <v>98.313295360040669</v>
      </c>
      <c r="K11" s="196">
        <f>I11/H11*100</f>
        <v>98.026826221092747</v>
      </c>
    </row>
    <row r="12" spans="1:11">
      <c r="A12" s="226" t="s">
        <v>16</v>
      </c>
      <c r="B12" s="225"/>
      <c r="C12" s="225"/>
      <c r="D12" s="225"/>
      <c r="E12" s="225"/>
      <c r="F12" s="196">
        <v>46166.33</v>
      </c>
      <c r="G12" s="196">
        <v>46370.23</v>
      </c>
      <c r="H12" s="196">
        <v>46370.23</v>
      </c>
      <c r="I12" s="196">
        <v>46778.38</v>
      </c>
      <c r="J12" s="196">
        <f>I12/F12*100</f>
        <v>101.32574974012445</v>
      </c>
      <c r="K12" s="196">
        <f>I12/H12*100</f>
        <v>100.88019835139914</v>
      </c>
    </row>
    <row r="13" spans="1:11">
      <c r="A13" s="228" t="s">
        <v>17</v>
      </c>
      <c r="B13" s="229"/>
      <c r="C13" s="229"/>
      <c r="D13" s="229"/>
      <c r="E13" s="229"/>
      <c r="F13" s="146">
        <f>F7-F10</f>
        <v>-39911.930000000197</v>
      </c>
      <c r="G13" s="146">
        <f t="shared" ref="G13:I13" si="2">G7-G10</f>
        <v>0</v>
      </c>
      <c r="H13" s="146">
        <f t="shared" si="2"/>
        <v>0</v>
      </c>
      <c r="I13" s="146">
        <f t="shared" si="2"/>
        <v>64741.020000000019</v>
      </c>
      <c r="J13" s="146">
        <f>I13/F13*100</f>
        <v>-162.20969519639792</v>
      </c>
      <c r="K13" s="146" t="s">
        <v>18</v>
      </c>
    </row>
    <row r="14" spans="1:11" ht="18">
      <c r="A14" s="4"/>
      <c r="B14" s="198"/>
      <c r="C14" s="198"/>
      <c r="D14" s="198"/>
      <c r="E14" s="198"/>
      <c r="F14" s="198"/>
      <c r="G14" s="198"/>
      <c r="H14" s="198"/>
      <c r="I14" s="200"/>
      <c r="J14" s="200"/>
      <c r="K14" s="200"/>
    </row>
    <row r="15" spans="1:11" ht="18" customHeight="1">
      <c r="A15" s="215" t="s">
        <v>19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</row>
    <row r="16" spans="1:11" ht="18">
      <c r="A16" s="4"/>
      <c r="B16" s="198"/>
      <c r="C16" s="198"/>
      <c r="D16" s="198"/>
      <c r="E16" s="198"/>
      <c r="F16" s="198"/>
      <c r="G16" s="198"/>
      <c r="H16" s="198"/>
      <c r="I16" s="200"/>
      <c r="J16" s="200"/>
      <c r="K16" s="200"/>
    </row>
    <row r="17" spans="1:14" ht="39" customHeight="1">
      <c r="A17" s="190"/>
      <c r="B17" s="191"/>
      <c r="C17" s="191"/>
      <c r="D17" s="192"/>
      <c r="E17" s="193"/>
      <c r="F17" s="8" t="s">
        <v>4</v>
      </c>
      <c r="G17" s="8" t="s">
        <v>5</v>
      </c>
      <c r="H17" s="8" t="s">
        <v>6</v>
      </c>
      <c r="I17" s="8" t="s">
        <v>248</v>
      </c>
      <c r="J17" s="8" t="s">
        <v>7</v>
      </c>
      <c r="K17" s="8" t="s">
        <v>8</v>
      </c>
    </row>
    <row r="18" spans="1:14" s="185" customFormat="1" ht="11.25">
      <c r="A18" s="217">
        <v>1</v>
      </c>
      <c r="B18" s="218"/>
      <c r="C18" s="218"/>
      <c r="D18" s="218"/>
      <c r="E18" s="219"/>
      <c r="F18" s="194">
        <v>2</v>
      </c>
      <c r="G18" s="194">
        <v>3</v>
      </c>
      <c r="H18" s="194">
        <v>4</v>
      </c>
      <c r="I18" s="194">
        <v>5</v>
      </c>
      <c r="J18" s="194" t="s">
        <v>9</v>
      </c>
      <c r="K18" s="194" t="s">
        <v>10</v>
      </c>
    </row>
    <row r="19" spans="1:14" ht="27.75" customHeight="1">
      <c r="A19" s="220" t="s">
        <v>20</v>
      </c>
      <c r="B19" s="220"/>
      <c r="C19" s="220"/>
      <c r="D19" s="220"/>
      <c r="E19" s="220"/>
      <c r="F19" s="196">
        <v>0</v>
      </c>
      <c r="G19" s="196">
        <v>0</v>
      </c>
      <c r="H19" s="196">
        <v>0</v>
      </c>
      <c r="I19" s="196">
        <v>0</v>
      </c>
      <c r="J19" s="196">
        <v>0</v>
      </c>
      <c r="K19" s="201">
        <v>0</v>
      </c>
    </row>
    <row r="20" spans="1:14" ht="25.5" customHeight="1">
      <c r="A20" s="220" t="s">
        <v>21</v>
      </c>
      <c r="B20" s="220"/>
      <c r="C20" s="220"/>
      <c r="D20" s="220"/>
      <c r="E20" s="220"/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201">
        <v>0</v>
      </c>
    </row>
    <row r="21" spans="1:14" ht="15" customHeight="1">
      <c r="A21" s="221" t="s">
        <v>22</v>
      </c>
      <c r="B21" s="222"/>
      <c r="C21" s="222"/>
      <c r="D21" s="222"/>
      <c r="E21" s="222"/>
      <c r="F21" s="146">
        <f>+F19-F20</f>
        <v>0</v>
      </c>
      <c r="G21" s="146">
        <f t="shared" ref="G21:I21" si="3">+G19-G20</f>
        <v>0</v>
      </c>
      <c r="H21" s="146">
        <f t="shared" si="3"/>
        <v>0</v>
      </c>
      <c r="I21" s="146">
        <f t="shared" si="3"/>
        <v>0</v>
      </c>
      <c r="J21" s="146">
        <v>0</v>
      </c>
      <c r="K21" s="202">
        <v>0</v>
      </c>
      <c r="N21" s="48"/>
    </row>
    <row r="22" spans="1:14" ht="15" customHeight="1">
      <c r="A22" s="214" t="s">
        <v>23</v>
      </c>
      <c r="B22" s="214"/>
      <c r="C22" s="214"/>
      <c r="D22" s="214"/>
      <c r="E22" s="214"/>
      <c r="F22" s="146">
        <v>21948.19</v>
      </c>
      <c r="G22" s="146">
        <v>0</v>
      </c>
      <c r="H22" s="146">
        <v>0</v>
      </c>
      <c r="I22" s="146">
        <v>-17962.91</v>
      </c>
      <c r="J22" s="146">
        <f>I22/F22*100</f>
        <v>-81.842329595287822</v>
      </c>
      <c r="K22" s="202">
        <v>0</v>
      </c>
    </row>
    <row r="23" spans="1:14">
      <c r="A23" s="214" t="s">
        <v>24</v>
      </c>
      <c r="B23" s="214"/>
      <c r="C23" s="214"/>
      <c r="D23" s="214"/>
      <c r="E23" s="214"/>
      <c r="F23" s="146">
        <f>F13+F22</f>
        <v>-17963.740000000202</v>
      </c>
      <c r="G23" s="146">
        <f t="shared" ref="G23" si="4">G13+G22</f>
        <v>0</v>
      </c>
      <c r="H23" s="146">
        <v>0</v>
      </c>
      <c r="I23" s="146">
        <f>I13+I22</f>
        <v>46778.110000000015</v>
      </c>
      <c r="J23" s="146">
        <f>I23/F23*100</f>
        <v>-260.40295617727429</v>
      </c>
      <c r="K23" s="202">
        <v>0</v>
      </c>
    </row>
    <row r="24" spans="1:14" ht="18">
      <c r="A24" s="4"/>
      <c r="B24" s="198"/>
      <c r="C24" s="198"/>
      <c r="D24" s="198"/>
      <c r="E24" s="198"/>
      <c r="F24" s="198"/>
      <c r="G24" s="198"/>
      <c r="H24" s="198"/>
      <c r="I24" s="200"/>
      <c r="J24" s="200"/>
      <c r="K24" s="200"/>
    </row>
  </sheetData>
  <mergeCells count="17">
    <mergeCell ref="A1:K1"/>
    <mergeCell ref="A2:K2"/>
    <mergeCell ref="A3:K3"/>
    <mergeCell ref="A6:E6"/>
    <mergeCell ref="A7:E7"/>
    <mergeCell ref="A8:E8"/>
    <mergeCell ref="A9:E9"/>
    <mergeCell ref="A11:E11"/>
    <mergeCell ref="A12:E12"/>
    <mergeCell ref="A13:E13"/>
    <mergeCell ref="A22:E22"/>
    <mergeCell ref="A23:E23"/>
    <mergeCell ref="A15:K15"/>
    <mergeCell ref="A18:E18"/>
    <mergeCell ref="A19:E19"/>
    <mergeCell ref="A20:E20"/>
    <mergeCell ref="A21:E2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31"/>
  <sheetViews>
    <sheetView topLeftCell="A22" workbookViewId="0">
      <selection activeCell="O46" sqref="O46"/>
    </sheetView>
  </sheetViews>
  <sheetFormatPr defaultColWidth="9" defaultRowHeight="15"/>
  <cols>
    <col min="2" max="2" width="5.140625" customWidth="1"/>
    <col min="3" max="3" width="3" customWidth="1"/>
    <col min="4" max="4" width="4.5703125" customWidth="1"/>
    <col min="5" max="5" width="5.5703125" customWidth="1"/>
    <col min="6" max="6" width="60.140625" customWidth="1"/>
    <col min="7" max="7" width="14.7109375" customWidth="1"/>
    <col min="8" max="8" width="12.28515625" customWidth="1"/>
    <col min="9" max="9" width="14.7109375" customWidth="1"/>
    <col min="10" max="10" width="13.28515625" customWidth="1"/>
    <col min="11" max="11" width="10.140625" style="130" customWidth="1"/>
    <col min="12" max="12" width="14" customWidth="1"/>
  </cols>
  <sheetData>
    <row r="1" spans="2:12" ht="24" customHeight="1">
      <c r="B1" s="242" t="s">
        <v>1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2:12" ht="15.75" customHeight="1">
      <c r="B2" s="242" t="s">
        <v>25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2:12" ht="15.75" customHeight="1">
      <c r="B3" s="242" t="s">
        <v>26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2:12" ht="14.25" customHeight="1">
      <c r="B4" s="243" t="s">
        <v>3</v>
      </c>
      <c r="C4" s="243"/>
      <c r="D4" s="243"/>
      <c r="E4" s="243"/>
      <c r="F4" s="243"/>
      <c r="G4" s="243"/>
      <c r="H4" s="243"/>
      <c r="I4" s="243"/>
      <c r="J4" s="243"/>
      <c r="K4" s="243"/>
      <c r="L4" s="243"/>
    </row>
    <row r="5" spans="2:12" ht="44.25" customHeight="1">
      <c r="B5" s="236" t="s">
        <v>27</v>
      </c>
      <c r="C5" s="237"/>
      <c r="D5" s="237"/>
      <c r="E5" s="237"/>
      <c r="F5" s="238"/>
      <c r="G5" s="8" t="s">
        <v>4</v>
      </c>
      <c r="H5" s="8" t="s">
        <v>5</v>
      </c>
      <c r="I5" s="8" t="s">
        <v>6</v>
      </c>
      <c r="J5" s="8" t="s">
        <v>242</v>
      </c>
      <c r="K5" s="8" t="s">
        <v>7</v>
      </c>
      <c r="L5" s="8" t="s">
        <v>8</v>
      </c>
    </row>
    <row r="6" spans="2:12" ht="15.75" customHeight="1">
      <c r="B6" s="233">
        <v>1</v>
      </c>
      <c r="C6" s="234"/>
      <c r="D6" s="234"/>
      <c r="E6" s="234"/>
      <c r="F6" s="235"/>
      <c r="G6" s="11">
        <v>2</v>
      </c>
      <c r="H6" s="11">
        <v>3</v>
      </c>
      <c r="I6" s="11">
        <v>4</v>
      </c>
      <c r="J6" s="11">
        <v>5</v>
      </c>
      <c r="K6" s="153" t="s">
        <v>9</v>
      </c>
      <c r="L6" s="11" t="s">
        <v>10</v>
      </c>
    </row>
    <row r="7" spans="2:12" ht="15.75" customHeight="1">
      <c r="B7" s="70"/>
      <c r="C7" s="70"/>
      <c r="D7" s="70"/>
      <c r="E7" s="70"/>
      <c r="F7" s="70" t="s">
        <v>28</v>
      </c>
      <c r="G7" s="118">
        <f t="shared" ref="G7:J7" si="0">+G8</f>
        <v>1267121.27</v>
      </c>
      <c r="H7" s="118">
        <f t="shared" si="0"/>
        <v>1270147.44</v>
      </c>
      <c r="I7" s="118">
        <f t="shared" si="0"/>
        <v>1278542.44</v>
      </c>
      <c r="J7" s="118">
        <f t="shared" si="0"/>
        <v>1351119.17</v>
      </c>
      <c r="K7" s="154">
        <f>J7/G7*100</f>
        <v>106.62903401503156</v>
      </c>
      <c r="L7" s="155">
        <f>J7/I7*100</f>
        <v>105.67652099213851</v>
      </c>
    </row>
    <row r="8" spans="2:12">
      <c r="B8" s="131">
        <v>6</v>
      </c>
      <c r="C8" s="131"/>
      <c r="D8" s="131"/>
      <c r="E8" s="131"/>
      <c r="F8" s="131" t="s">
        <v>29</v>
      </c>
      <c r="G8" s="132">
        <f>+G9+G14+G18+G21+G27</f>
        <v>1267121.27</v>
      </c>
      <c r="H8" s="132">
        <f>+H9+H14+H18+H21+H27</f>
        <v>1270147.44</v>
      </c>
      <c r="I8" s="132">
        <f>+I9+I14+I18+I21+I27</f>
        <v>1278542.44</v>
      </c>
      <c r="J8" s="132">
        <f>+J9+J14+J18+J21+J27</f>
        <v>1351119.17</v>
      </c>
      <c r="K8" s="156">
        <f t="shared" ref="K8:K30" si="1">J8/G8*100</f>
        <v>106.62903401503156</v>
      </c>
      <c r="L8" s="157">
        <f t="shared" ref="L8:L27" si="2">J8/I8*100</f>
        <v>105.67652099213851</v>
      </c>
    </row>
    <row r="9" spans="2:12" s="2" customFormat="1">
      <c r="B9" s="133"/>
      <c r="C9" s="133">
        <v>63</v>
      </c>
      <c r="D9" s="133"/>
      <c r="E9" s="133"/>
      <c r="F9" s="133" t="s">
        <v>30</v>
      </c>
      <c r="G9" s="134">
        <f>+G10+G12</f>
        <v>0</v>
      </c>
      <c r="H9" s="134">
        <f t="shared" ref="H9:I9" si="3">+H10+H12</f>
        <v>0</v>
      </c>
      <c r="I9" s="134">
        <f t="shared" si="3"/>
        <v>0</v>
      </c>
      <c r="J9" s="134">
        <f>+J10</f>
        <v>0</v>
      </c>
      <c r="K9" s="158" t="e">
        <f t="shared" si="1"/>
        <v>#DIV/0!</v>
      </c>
      <c r="L9" s="159" t="e">
        <f t="shared" si="2"/>
        <v>#DIV/0!</v>
      </c>
    </row>
    <row r="10" spans="2:12" s="3" customFormat="1" ht="25.5">
      <c r="B10" s="135"/>
      <c r="C10" s="135"/>
      <c r="D10" s="135">
        <v>636</v>
      </c>
      <c r="E10" s="135"/>
      <c r="F10" s="203" t="s">
        <v>31</v>
      </c>
      <c r="G10" s="137">
        <f>SUM(G11:G11)</f>
        <v>0</v>
      </c>
      <c r="H10" s="137">
        <f t="shared" ref="H10:J10" si="4">SUM(H11:H11)</f>
        <v>0</v>
      </c>
      <c r="I10" s="137">
        <f t="shared" si="4"/>
        <v>0</v>
      </c>
      <c r="J10" s="137">
        <f t="shared" si="4"/>
        <v>0</v>
      </c>
      <c r="K10" s="160" t="e">
        <f t="shared" si="1"/>
        <v>#DIV/0!</v>
      </c>
      <c r="L10" s="161"/>
    </row>
    <row r="11" spans="2:12" ht="25.5">
      <c r="B11" s="25"/>
      <c r="C11" s="25"/>
      <c r="D11" s="25"/>
      <c r="E11" s="25">
        <v>6361</v>
      </c>
      <c r="F11" s="204" t="s">
        <v>32</v>
      </c>
      <c r="G11" s="26">
        <v>0</v>
      </c>
      <c r="H11" s="26">
        <v>0</v>
      </c>
      <c r="I11" s="26">
        <v>0</v>
      </c>
      <c r="J11" s="162"/>
      <c r="K11" s="163" t="e">
        <f t="shared" si="1"/>
        <v>#DIV/0!</v>
      </c>
      <c r="L11" s="164"/>
    </row>
    <row r="12" spans="2:12">
      <c r="B12" s="135"/>
      <c r="C12" s="135"/>
      <c r="D12" s="135">
        <v>639</v>
      </c>
      <c r="E12" s="135"/>
      <c r="F12" s="203" t="s">
        <v>33</v>
      </c>
      <c r="G12" s="138">
        <f>G13</f>
        <v>0</v>
      </c>
      <c r="H12" s="138">
        <f t="shared" ref="H12:J12" si="5">H13</f>
        <v>0</v>
      </c>
      <c r="I12" s="138">
        <f t="shared" si="5"/>
        <v>0</v>
      </c>
      <c r="J12" s="138">
        <f t="shared" si="5"/>
        <v>0</v>
      </c>
      <c r="K12" s="165" t="e">
        <f t="shared" si="1"/>
        <v>#DIV/0!</v>
      </c>
      <c r="L12" s="166"/>
    </row>
    <row r="13" spans="2:12">
      <c r="B13" s="74"/>
      <c r="C13" s="74"/>
      <c r="D13" s="74"/>
      <c r="E13" s="74">
        <v>6391</v>
      </c>
      <c r="F13" s="204" t="s">
        <v>34</v>
      </c>
      <c r="G13" s="26">
        <v>0</v>
      </c>
      <c r="H13" s="26">
        <v>0</v>
      </c>
      <c r="I13" s="26">
        <v>0</v>
      </c>
      <c r="J13" s="162">
        <v>0</v>
      </c>
      <c r="K13" s="163" t="e">
        <f t="shared" si="1"/>
        <v>#DIV/0!</v>
      </c>
      <c r="L13" s="164"/>
    </row>
    <row r="14" spans="2:12" s="2" customFormat="1">
      <c r="B14" s="133"/>
      <c r="C14" s="133">
        <v>64</v>
      </c>
      <c r="D14" s="133"/>
      <c r="E14" s="133"/>
      <c r="F14" s="133" t="s">
        <v>35</v>
      </c>
      <c r="G14" s="134">
        <f t="shared" ref="G14:J14" si="6">+G15</f>
        <v>0</v>
      </c>
      <c r="H14" s="134">
        <f t="shared" si="6"/>
        <v>0</v>
      </c>
      <c r="I14" s="134">
        <f t="shared" si="6"/>
        <v>0</v>
      </c>
      <c r="J14" s="134">
        <f t="shared" si="6"/>
        <v>1.1399999999999999</v>
      </c>
      <c r="K14" s="158" t="e">
        <f t="shared" si="1"/>
        <v>#DIV/0!</v>
      </c>
      <c r="L14" s="159" t="e">
        <f t="shared" si="2"/>
        <v>#DIV/0!</v>
      </c>
    </row>
    <row r="15" spans="2:12" s="3" customFormat="1">
      <c r="B15" s="135"/>
      <c r="C15" s="135"/>
      <c r="D15" s="135">
        <v>641</v>
      </c>
      <c r="E15" s="135"/>
      <c r="F15" s="203" t="s">
        <v>36</v>
      </c>
      <c r="G15" s="137">
        <f>G16+G17</f>
        <v>0</v>
      </c>
      <c r="H15" s="137">
        <f t="shared" ref="H15:I15" si="7">H16+H17</f>
        <v>0</v>
      </c>
      <c r="I15" s="137">
        <f t="shared" si="7"/>
        <v>0</v>
      </c>
      <c r="J15" s="137">
        <f>J16+J17</f>
        <v>1.1399999999999999</v>
      </c>
      <c r="K15" s="160" t="e">
        <f t="shared" si="1"/>
        <v>#DIV/0!</v>
      </c>
      <c r="L15" s="161"/>
    </row>
    <row r="16" spans="2:12" ht="25.5">
      <c r="B16" s="25"/>
      <c r="C16" s="25"/>
      <c r="D16" s="25"/>
      <c r="E16" s="25">
        <v>6413</v>
      </c>
      <c r="F16" s="204" t="s">
        <v>37</v>
      </c>
      <c r="G16" s="26">
        <v>0</v>
      </c>
      <c r="H16" s="26">
        <v>0</v>
      </c>
      <c r="I16" s="26">
        <v>0</v>
      </c>
      <c r="J16" s="162">
        <v>1.1399999999999999</v>
      </c>
      <c r="K16" s="163" t="e">
        <f t="shared" si="1"/>
        <v>#DIV/0!</v>
      </c>
      <c r="L16" s="164"/>
    </row>
    <row r="17" spans="2:12">
      <c r="B17" s="25"/>
      <c r="C17" s="25"/>
      <c r="D17" s="25"/>
      <c r="E17" s="25">
        <v>6416</v>
      </c>
      <c r="F17" s="204" t="s">
        <v>38</v>
      </c>
      <c r="G17" s="26">
        <v>0</v>
      </c>
      <c r="H17" s="26">
        <v>0</v>
      </c>
      <c r="I17" s="26">
        <v>0</v>
      </c>
      <c r="J17" s="162">
        <v>0</v>
      </c>
      <c r="K17" s="163"/>
      <c r="L17" s="164"/>
    </row>
    <row r="18" spans="2:12" s="2" customFormat="1" ht="25.5">
      <c r="B18" s="133"/>
      <c r="C18" s="133">
        <v>65</v>
      </c>
      <c r="D18" s="133"/>
      <c r="E18" s="133"/>
      <c r="F18" s="133" t="s">
        <v>39</v>
      </c>
      <c r="G18" s="134">
        <f t="shared" ref="G18:J18" si="8">+G19</f>
        <v>487229.06</v>
      </c>
      <c r="H18" s="134">
        <f t="shared" si="8"/>
        <v>551605</v>
      </c>
      <c r="I18" s="134">
        <f t="shared" si="8"/>
        <v>560000</v>
      </c>
      <c r="J18" s="134">
        <f t="shared" si="8"/>
        <v>584038.17000000004</v>
      </c>
      <c r="K18" s="158">
        <f t="shared" si="1"/>
        <v>119.86932183396451</v>
      </c>
      <c r="L18" s="159">
        <f t="shared" si="2"/>
        <v>104.29253035714285</v>
      </c>
    </row>
    <row r="19" spans="2:12" s="3" customFormat="1">
      <c r="B19" s="135"/>
      <c r="C19" s="135"/>
      <c r="D19" s="135">
        <v>652</v>
      </c>
      <c r="E19" s="135"/>
      <c r="F19" s="203" t="s">
        <v>40</v>
      </c>
      <c r="G19" s="137">
        <f>G20</f>
        <v>487229.06</v>
      </c>
      <c r="H19" s="137">
        <f>H20</f>
        <v>551605</v>
      </c>
      <c r="I19" s="137">
        <f>I20</f>
        <v>560000</v>
      </c>
      <c r="J19" s="137">
        <f>SUM(J20)</f>
        <v>584038.17000000004</v>
      </c>
      <c r="K19" s="160">
        <f t="shared" si="1"/>
        <v>119.86932183396451</v>
      </c>
      <c r="L19" s="161"/>
    </row>
    <row r="20" spans="2:12">
      <c r="B20" s="25"/>
      <c r="C20" s="25"/>
      <c r="D20" s="25"/>
      <c r="E20" s="25">
        <v>6526</v>
      </c>
      <c r="F20" s="204" t="s">
        <v>41</v>
      </c>
      <c r="G20" s="26">
        <v>487229.06</v>
      </c>
      <c r="H20" s="26">
        <v>551605</v>
      </c>
      <c r="I20" s="26">
        <v>560000</v>
      </c>
      <c r="J20" s="162">
        <v>584038.17000000004</v>
      </c>
      <c r="K20" s="163">
        <f t="shared" si="1"/>
        <v>119.86932183396451</v>
      </c>
      <c r="L20" s="164"/>
    </row>
    <row r="21" spans="2:12" s="2" customFormat="1" ht="25.5">
      <c r="B21" s="139"/>
      <c r="C21" s="139">
        <v>66</v>
      </c>
      <c r="D21" s="140"/>
      <c r="E21" s="140"/>
      <c r="F21" s="133" t="s">
        <v>42</v>
      </c>
      <c r="G21" s="134">
        <f>+G24+G22</f>
        <v>270.72000000000003</v>
      </c>
      <c r="H21" s="134">
        <f t="shared" ref="H21:J21" si="9">+H24+H22</f>
        <v>278.75</v>
      </c>
      <c r="I21" s="134">
        <f t="shared" si="9"/>
        <v>278.75</v>
      </c>
      <c r="J21" s="134">
        <f t="shared" si="9"/>
        <v>270.72000000000003</v>
      </c>
      <c r="K21" s="158">
        <f t="shared" si="1"/>
        <v>100</v>
      </c>
      <c r="L21" s="159">
        <f t="shared" si="2"/>
        <v>97.11928251121077</v>
      </c>
    </row>
    <row r="22" spans="2:12" s="2" customFormat="1" ht="25.5" customHeight="1">
      <c r="B22" s="135"/>
      <c r="C22" s="135"/>
      <c r="D22" s="135">
        <v>661</v>
      </c>
      <c r="E22" s="135"/>
      <c r="F22" s="136" t="s">
        <v>43</v>
      </c>
      <c r="G22" s="137">
        <f>G23</f>
        <v>270.72000000000003</v>
      </c>
      <c r="H22" s="137">
        <f t="shared" ref="H22:J22" si="10">H23</f>
        <v>278.75</v>
      </c>
      <c r="I22" s="137">
        <f t="shared" si="10"/>
        <v>278.75</v>
      </c>
      <c r="J22" s="137">
        <f t="shared" si="10"/>
        <v>270.72000000000003</v>
      </c>
      <c r="K22" s="160">
        <f t="shared" si="1"/>
        <v>100</v>
      </c>
      <c r="L22" s="161"/>
    </row>
    <row r="23" spans="2:12" s="2" customFormat="1" ht="25.5" customHeight="1">
      <c r="B23" s="25"/>
      <c r="C23" s="25"/>
      <c r="D23" s="25"/>
      <c r="E23" s="25">
        <v>6615</v>
      </c>
      <c r="F23" s="72" t="s">
        <v>44</v>
      </c>
      <c r="G23" s="141">
        <v>270.72000000000003</v>
      </c>
      <c r="H23" s="141">
        <v>278.75</v>
      </c>
      <c r="I23" s="141">
        <v>278.75</v>
      </c>
      <c r="J23" s="141">
        <v>270.72000000000003</v>
      </c>
      <c r="K23" s="167">
        <f t="shared" si="1"/>
        <v>100</v>
      </c>
      <c r="L23" s="168"/>
    </row>
    <row r="24" spans="2:12" s="3" customFormat="1" ht="25.5">
      <c r="B24" s="135"/>
      <c r="C24" s="135"/>
      <c r="D24" s="135">
        <v>663</v>
      </c>
      <c r="E24" s="135"/>
      <c r="F24" s="136" t="s">
        <v>45</v>
      </c>
      <c r="G24" s="137">
        <f>SUM(G25:G26)</f>
        <v>0</v>
      </c>
      <c r="H24" s="137">
        <f t="shared" ref="H24:I24" si="11">SUM(H25:H26)</f>
        <v>0</v>
      </c>
      <c r="I24" s="137">
        <f t="shared" si="11"/>
        <v>0</v>
      </c>
      <c r="J24" s="137">
        <f t="shared" ref="J24" si="12">SUM(J25:J26)</f>
        <v>0</v>
      </c>
      <c r="K24" s="160" t="e">
        <f t="shared" si="1"/>
        <v>#DIV/0!</v>
      </c>
      <c r="L24" s="161"/>
    </row>
    <row r="25" spans="2:12">
      <c r="B25" s="25"/>
      <c r="C25" s="75"/>
      <c r="D25" s="25"/>
      <c r="E25" s="25">
        <v>6631</v>
      </c>
      <c r="F25" s="72" t="s">
        <v>46</v>
      </c>
      <c r="G25" s="26">
        <v>0</v>
      </c>
      <c r="H25" s="26"/>
      <c r="I25" s="26"/>
      <c r="J25" s="162"/>
      <c r="K25" s="163" t="e">
        <f t="shared" si="1"/>
        <v>#DIV/0!</v>
      </c>
      <c r="L25" s="164"/>
    </row>
    <row r="26" spans="2:12">
      <c r="B26" s="25"/>
      <c r="C26" s="75"/>
      <c r="D26" s="25"/>
      <c r="E26" s="25">
        <v>6632</v>
      </c>
      <c r="F26" s="72" t="s">
        <v>47</v>
      </c>
      <c r="G26" s="26">
        <v>0</v>
      </c>
      <c r="H26" s="26">
        <v>0</v>
      </c>
      <c r="I26" s="26">
        <v>0</v>
      </c>
      <c r="J26" s="162">
        <v>0</v>
      </c>
      <c r="K26" s="163" t="e">
        <f t="shared" si="1"/>
        <v>#DIV/0!</v>
      </c>
      <c r="L26" s="164"/>
    </row>
    <row r="27" spans="2:12" s="2" customFormat="1" ht="25.5">
      <c r="B27" s="139"/>
      <c r="C27" s="139">
        <v>67</v>
      </c>
      <c r="D27" s="140"/>
      <c r="E27" s="140"/>
      <c r="F27" s="133" t="s">
        <v>48</v>
      </c>
      <c r="G27" s="134">
        <f t="shared" ref="G27:J27" si="13">G28</f>
        <v>779621.49</v>
      </c>
      <c r="H27" s="134">
        <f t="shared" si="13"/>
        <v>718263.69</v>
      </c>
      <c r="I27" s="134">
        <f t="shared" si="13"/>
        <v>718263.69</v>
      </c>
      <c r="J27" s="134">
        <f t="shared" si="13"/>
        <v>766809.14</v>
      </c>
      <c r="K27" s="158">
        <f t="shared" si="1"/>
        <v>98.356593531047992</v>
      </c>
      <c r="L27" s="159">
        <f t="shared" si="2"/>
        <v>106.7587225521591</v>
      </c>
    </row>
    <row r="28" spans="2:12" s="3" customFormat="1" ht="25.5">
      <c r="B28" s="135"/>
      <c r="C28" s="135"/>
      <c r="D28" s="135">
        <v>671</v>
      </c>
      <c r="E28" s="135"/>
      <c r="F28" s="136" t="s">
        <v>49</v>
      </c>
      <c r="G28" s="137">
        <f>G29+G30</f>
        <v>779621.49</v>
      </c>
      <c r="H28" s="137">
        <f t="shared" ref="H28:J28" si="14">H29+H30</f>
        <v>718263.69</v>
      </c>
      <c r="I28" s="137">
        <f t="shared" si="14"/>
        <v>718263.69</v>
      </c>
      <c r="J28" s="137">
        <f t="shared" si="14"/>
        <v>766809.14</v>
      </c>
      <c r="K28" s="160">
        <f t="shared" si="1"/>
        <v>98.356593531047992</v>
      </c>
      <c r="L28" s="161"/>
    </row>
    <row r="29" spans="2:12">
      <c r="B29" s="25"/>
      <c r="C29" s="75"/>
      <c r="D29" s="25"/>
      <c r="E29" s="25">
        <v>6711</v>
      </c>
      <c r="F29" s="72" t="s">
        <v>50</v>
      </c>
      <c r="G29" s="26">
        <v>733455.16</v>
      </c>
      <c r="H29" s="26">
        <v>671893.46</v>
      </c>
      <c r="I29" s="26">
        <v>671893.46</v>
      </c>
      <c r="J29" s="162">
        <v>720030.76</v>
      </c>
      <c r="K29" s="163">
        <f t="shared" si="1"/>
        <v>98.169704062072455</v>
      </c>
      <c r="L29" s="164"/>
    </row>
    <row r="30" spans="2:12">
      <c r="B30" s="25"/>
      <c r="C30" s="25"/>
      <c r="D30" s="25"/>
      <c r="E30" s="25">
        <v>6712</v>
      </c>
      <c r="F30" s="72" t="s">
        <v>51</v>
      </c>
      <c r="G30" s="26">
        <v>46166.33</v>
      </c>
      <c r="H30" s="26">
        <v>46370.23</v>
      </c>
      <c r="I30" s="26">
        <v>46370.23</v>
      </c>
      <c r="J30" s="162">
        <v>46778.38</v>
      </c>
      <c r="K30" s="163">
        <f t="shared" si="1"/>
        <v>101.32574974012445</v>
      </c>
      <c r="L30" s="164"/>
    </row>
    <row r="31" spans="2:12">
      <c r="B31" s="142"/>
      <c r="C31" s="142"/>
      <c r="D31" s="142"/>
      <c r="E31" s="142"/>
      <c r="F31" s="143"/>
      <c r="G31" s="144"/>
      <c r="H31" s="144"/>
      <c r="I31" s="144"/>
      <c r="J31" s="169"/>
      <c r="K31" s="170"/>
      <c r="L31" s="171"/>
    </row>
    <row r="32" spans="2:12" ht="45" customHeight="1">
      <c r="B32" s="236" t="s">
        <v>27</v>
      </c>
      <c r="C32" s="237"/>
      <c r="D32" s="237"/>
      <c r="E32" s="237"/>
      <c r="F32" s="238"/>
      <c r="G32" s="8" t="s">
        <v>4</v>
      </c>
      <c r="H32" s="8" t="s">
        <v>5</v>
      </c>
      <c r="I32" s="8" t="s">
        <v>6</v>
      </c>
      <c r="J32" s="8" t="s">
        <v>245</v>
      </c>
      <c r="K32" s="8" t="s">
        <v>7</v>
      </c>
      <c r="L32" s="8" t="s">
        <v>8</v>
      </c>
    </row>
    <row r="33" spans="2:15">
      <c r="B33" s="233">
        <v>1</v>
      </c>
      <c r="C33" s="234"/>
      <c r="D33" s="234"/>
      <c r="E33" s="234"/>
      <c r="F33" s="235"/>
      <c r="G33" s="11">
        <v>2</v>
      </c>
      <c r="H33" s="11">
        <v>3</v>
      </c>
      <c r="I33" s="11">
        <v>4</v>
      </c>
      <c r="J33" s="11">
        <v>5</v>
      </c>
      <c r="K33" s="153" t="s">
        <v>9</v>
      </c>
      <c r="L33" s="11" t="s">
        <v>10</v>
      </c>
    </row>
    <row r="34" spans="2:15">
      <c r="B34" s="75"/>
      <c r="C34" s="75">
        <v>92</v>
      </c>
      <c r="D34" s="145"/>
      <c r="E34" s="145"/>
      <c r="F34" s="70" t="s">
        <v>53</v>
      </c>
      <c r="G34" s="118">
        <f>G36</f>
        <v>21948.19</v>
      </c>
      <c r="H34" s="118">
        <v>0</v>
      </c>
      <c r="I34" s="118">
        <v>32379.360000000001</v>
      </c>
      <c r="J34" s="118">
        <v>-17962.91</v>
      </c>
      <c r="K34" s="154">
        <f t="shared" ref="K34:K37" si="15">J34/G34*100</f>
        <v>-81.842329595287822</v>
      </c>
      <c r="L34" s="155">
        <f>J34/I34*100</f>
        <v>-55.476420781633728</v>
      </c>
    </row>
    <row r="35" spans="2:15">
      <c r="B35" s="74"/>
      <c r="C35" s="145"/>
      <c r="D35" s="74">
        <v>922</v>
      </c>
      <c r="E35" s="74"/>
      <c r="F35" s="73" t="s">
        <v>54</v>
      </c>
      <c r="G35" s="112"/>
      <c r="H35" s="112"/>
      <c r="I35" s="112"/>
      <c r="J35" s="112"/>
      <c r="K35" s="167" t="e">
        <f t="shared" si="15"/>
        <v>#DIV/0!</v>
      </c>
      <c r="L35" s="172"/>
    </row>
    <row r="36" spans="2:15">
      <c r="B36" s="25"/>
      <c r="C36" s="75"/>
      <c r="D36" s="25"/>
      <c r="E36" s="25">
        <v>9221</v>
      </c>
      <c r="F36" s="72" t="s">
        <v>55</v>
      </c>
      <c r="G36" s="26">
        <v>21948.19</v>
      </c>
      <c r="H36" s="26"/>
      <c r="I36" s="26"/>
      <c r="J36" s="162"/>
      <c r="K36" s="163">
        <f t="shared" si="15"/>
        <v>0</v>
      </c>
      <c r="L36" s="164"/>
    </row>
    <row r="37" spans="2:15">
      <c r="B37" s="239" t="s">
        <v>56</v>
      </c>
      <c r="C37" s="240"/>
      <c r="D37" s="240"/>
      <c r="E37" s="240"/>
      <c r="F37" s="241"/>
      <c r="G37" s="146">
        <f>+G34+G7</f>
        <v>1289069.46</v>
      </c>
      <c r="H37" s="146">
        <f>+H34+H7</f>
        <v>1270147.44</v>
      </c>
      <c r="I37" s="146">
        <f>+I34+I7</f>
        <v>1310921.8</v>
      </c>
      <c r="J37" s="146">
        <f>+J34+J7</f>
        <v>1333156.26</v>
      </c>
      <c r="K37" s="173">
        <f t="shared" si="15"/>
        <v>103.42004844331663</v>
      </c>
      <c r="L37" s="174">
        <f t="shared" ref="L37" si="16">J37/I37*100</f>
        <v>101.69609354272696</v>
      </c>
    </row>
    <row r="38" spans="2:15" ht="23.25" customHeight="1">
      <c r="B38" s="142"/>
      <c r="C38" s="142"/>
      <c r="D38" s="142"/>
      <c r="E38" s="142"/>
      <c r="F38" s="143"/>
      <c r="G38" s="144"/>
      <c r="H38" s="144"/>
      <c r="I38" s="144"/>
      <c r="J38" s="169"/>
      <c r="K38" s="170"/>
      <c r="L38" s="171"/>
    </row>
    <row r="39" spans="2:15" ht="41.25" customHeight="1">
      <c r="B39" s="236" t="s">
        <v>27</v>
      </c>
      <c r="C39" s="237"/>
      <c r="D39" s="237"/>
      <c r="E39" s="237"/>
      <c r="F39" s="238"/>
      <c r="G39" s="8" t="s">
        <v>4</v>
      </c>
      <c r="H39" s="8" t="s">
        <v>5</v>
      </c>
      <c r="I39" s="8" t="s">
        <v>6</v>
      </c>
      <c r="J39" s="8" t="s">
        <v>242</v>
      </c>
      <c r="K39" s="8" t="s">
        <v>7</v>
      </c>
      <c r="L39" s="8" t="s">
        <v>8</v>
      </c>
    </row>
    <row r="40" spans="2:15">
      <c r="B40" s="233">
        <v>1</v>
      </c>
      <c r="C40" s="234"/>
      <c r="D40" s="234"/>
      <c r="E40" s="234"/>
      <c r="F40" s="235"/>
      <c r="G40" s="11">
        <v>2</v>
      </c>
      <c r="H40" s="11">
        <v>3</v>
      </c>
      <c r="I40" s="11">
        <v>4</v>
      </c>
      <c r="J40" s="11">
        <v>5</v>
      </c>
      <c r="K40" s="153" t="s">
        <v>9</v>
      </c>
      <c r="L40" s="11" t="s">
        <v>10</v>
      </c>
    </row>
    <row r="41" spans="2:15">
      <c r="B41" s="70"/>
      <c r="C41" s="70"/>
      <c r="D41" s="70"/>
      <c r="E41" s="70"/>
      <c r="F41" s="70" t="s">
        <v>57</v>
      </c>
      <c r="G41" s="94">
        <f>+G42+G94</f>
        <v>1307033.2</v>
      </c>
      <c r="H41" s="94">
        <f t="shared" ref="H41:J41" si="17">+H42+H94</f>
        <v>1259611.44</v>
      </c>
      <c r="I41" s="94">
        <f t="shared" si="17"/>
        <v>1310921.7999999998</v>
      </c>
      <c r="J41" s="94">
        <f t="shared" si="17"/>
        <v>1286378.1499999999</v>
      </c>
      <c r="K41" s="154">
        <f>J41/G41*100</f>
        <v>98.419699667919673</v>
      </c>
      <c r="L41" s="154">
        <f>J41/I41*100</f>
        <v>98.127756361973695</v>
      </c>
    </row>
    <row r="42" spans="2:15" s="2" customFormat="1">
      <c r="B42" s="131">
        <v>3</v>
      </c>
      <c r="C42" s="131"/>
      <c r="D42" s="131"/>
      <c r="E42" s="131"/>
      <c r="F42" s="131" t="s">
        <v>58</v>
      </c>
      <c r="G42" s="147">
        <f>+G43+G53+G85+G91</f>
        <v>1260866.8700000001</v>
      </c>
      <c r="H42" s="147">
        <f>H43+H53+H85+H91</f>
        <v>1223777.21</v>
      </c>
      <c r="I42" s="147">
        <f t="shared" ref="I42:J42" si="18">+I43+I53+I85+I91</f>
        <v>1263891.5699999998</v>
      </c>
      <c r="J42" s="147">
        <f t="shared" si="18"/>
        <v>1239599.77</v>
      </c>
      <c r="K42" s="156">
        <f t="shared" ref="K42:K94" si="19">J42/G42*100</f>
        <v>98.313295360040669</v>
      </c>
      <c r="L42" s="156">
        <f t="shared" ref="L42:L43" si="20">J42/I42*100</f>
        <v>98.078015505713054</v>
      </c>
    </row>
    <row r="43" spans="2:15" s="2" customFormat="1">
      <c r="B43" s="148"/>
      <c r="C43" s="148">
        <v>31</v>
      </c>
      <c r="D43" s="148"/>
      <c r="E43" s="148"/>
      <c r="F43" s="148" t="s">
        <v>59</v>
      </c>
      <c r="G43" s="149">
        <f>+G44+G48+G50</f>
        <v>950935.51</v>
      </c>
      <c r="H43" s="149">
        <f t="shared" ref="H43:J43" si="21">+H44+H48+H50</f>
        <v>863409.92</v>
      </c>
      <c r="I43" s="149">
        <f>I44+I48+I50</f>
        <v>930255.27999999991</v>
      </c>
      <c r="J43" s="149">
        <f t="shared" si="21"/>
        <v>931137.56</v>
      </c>
      <c r="K43" s="175">
        <f t="shared" si="19"/>
        <v>97.918055452572176</v>
      </c>
      <c r="L43" s="175">
        <f t="shared" si="20"/>
        <v>100.0948427833702</v>
      </c>
    </row>
    <row r="44" spans="2:15" s="3" customFormat="1">
      <c r="B44" s="135"/>
      <c r="C44" s="135"/>
      <c r="D44" s="135">
        <v>311</v>
      </c>
      <c r="E44" s="135"/>
      <c r="F44" s="205" t="s">
        <v>60</v>
      </c>
      <c r="G44" s="138">
        <f>SUM(G45:G47)</f>
        <v>785398.72</v>
      </c>
      <c r="H44" s="138">
        <f>H45+H46+H47</f>
        <v>700003.08</v>
      </c>
      <c r="I44" s="138">
        <f>I45+I46+I47</f>
        <v>779283.45</v>
      </c>
      <c r="J44" s="138">
        <f t="shared" ref="J44" si="22">SUM(J45:J47)</f>
        <v>769586.78</v>
      </c>
      <c r="K44" s="160">
        <f t="shared" si="19"/>
        <v>97.98676269805992</v>
      </c>
      <c r="L44" s="160"/>
    </row>
    <row r="45" spans="2:15">
      <c r="B45" s="25"/>
      <c r="C45" s="25"/>
      <c r="D45" s="25"/>
      <c r="E45" s="25">
        <v>3111</v>
      </c>
      <c r="F45" s="206" t="s">
        <v>61</v>
      </c>
      <c r="G45" s="26">
        <v>666426.13</v>
      </c>
      <c r="H45" s="26">
        <v>570765.12</v>
      </c>
      <c r="I45" s="26">
        <v>694095.07</v>
      </c>
      <c r="J45" s="26">
        <v>677976.68</v>
      </c>
      <c r="K45" s="163">
        <f t="shared" si="19"/>
        <v>101.73320785005835</v>
      </c>
      <c r="L45" s="163"/>
    </row>
    <row r="46" spans="2:15" ht="15.75">
      <c r="B46" s="25"/>
      <c r="C46" s="25"/>
      <c r="D46" s="25"/>
      <c r="E46" s="25">
        <v>3113</v>
      </c>
      <c r="F46" s="206" t="s">
        <v>62</v>
      </c>
      <c r="G46" s="26">
        <v>8916.66</v>
      </c>
      <c r="H46" s="26">
        <v>5000</v>
      </c>
      <c r="I46" s="26">
        <v>6300</v>
      </c>
      <c r="J46" s="26">
        <v>6244.57</v>
      </c>
      <c r="K46" s="163">
        <f t="shared" si="19"/>
        <v>70.032613108495781</v>
      </c>
      <c r="L46" s="163"/>
      <c r="O46" s="213" t="s">
        <v>249</v>
      </c>
    </row>
    <row r="47" spans="2:15">
      <c r="B47" s="25"/>
      <c r="C47" s="25"/>
      <c r="D47" s="25"/>
      <c r="E47" s="25">
        <v>3114</v>
      </c>
      <c r="F47" s="206" t="s">
        <v>63</v>
      </c>
      <c r="G47" s="26">
        <v>110055.93</v>
      </c>
      <c r="H47" s="26">
        <v>124237.96</v>
      </c>
      <c r="I47" s="26">
        <v>78888.38</v>
      </c>
      <c r="J47" s="26">
        <v>85365.53</v>
      </c>
      <c r="K47" s="163">
        <f t="shared" si="19"/>
        <v>77.565588696583646</v>
      </c>
      <c r="L47" s="163"/>
    </row>
    <row r="48" spans="2:15" s="3" customFormat="1">
      <c r="B48" s="135"/>
      <c r="C48" s="135"/>
      <c r="D48" s="135">
        <v>312</v>
      </c>
      <c r="E48" s="135"/>
      <c r="F48" s="205" t="s">
        <v>64</v>
      </c>
      <c r="G48" s="138">
        <f>SUM(G49)</f>
        <v>36053.120000000003</v>
      </c>
      <c r="H48" s="138">
        <f t="shared" ref="H48:J48" si="23">SUM(H49)</f>
        <v>39598.76</v>
      </c>
      <c r="I48" s="138">
        <f t="shared" si="23"/>
        <v>37500</v>
      </c>
      <c r="J48" s="138">
        <f t="shared" si="23"/>
        <v>34574.980000000003</v>
      </c>
      <c r="K48" s="160">
        <f t="shared" si="19"/>
        <v>95.900105178137153</v>
      </c>
      <c r="L48" s="160"/>
    </row>
    <row r="49" spans="2:12">
      <c r="B49" s="25"/>
      <c r="C49" s="25"/>
      <c r="D49" s="25"/>
      <c r="E49" s="25">
        <v>3121</v>
      </c>
      <c r="F49" s="206" t="s">
        <v>64</v>
      </c>
      <c r="G49" s="26">
        <v>36053.120000000003</v>
      </c>
      <c r="H49" s="26">
        <v>39598.76</v>
      </c>
      <c r="I49" s="26">
        <v>37500</v>
      </c>
      <c r="J49" s="26">
        <v>34574.980000000003</v>
      </c>
      <c r="K49" s="163">
        <f t="shared" si="19"/>
        <v>95.900105178137153</v>
      </c>
      <c r="L49" s="163"/>
    </row>
    <row r="50" spans="2:12" s="3" customFormat="1">
      <c r="B50" s="135"/>
      <c r="C50" s="135"/>
      <c r="D50" s="135">
        <v>313</v>
      </c>
      <c r="E50" s="150"/>
      <c r="F50" s="205" t="s">
        <v>65</v>
      </c>
      <c r="G50" s="138">
        <f>SUM(G51,G52)</f>
        <v>129483.67</v>
      </c>
      <c r="H50" s="138">
        <f t="shared" ref="H50:J50" si="24">SUM(H51,H52)</f>
        <v>123808.08</v>
      </c>
      <c r="I50" s="138">
        <f t="shared" si="24"/>
        <v>113471.83</v>
      </c>
      <c r="J50" s="138">
        <f t="shared" si="24"/>
        <v>126975.8</v>
      </c>
      <c r="K50" s="160">
        <f t="shared" si="19"/>
        <v>98.063176615244231</v>
      </c>
      <c r="L50" s="160"/>
    </row>
    <row r="51" spans="2:12">
      <c r="B51" s="25"/>
      <c r="C51" s="25"/>
      <c r="D51" s="25"/>
      <c r="E51" s="25">
        <v>3132</v>
      </c>
      <c r="F51" s="206" t="s">
        <v>66</v>
      </c>
      <c r="G51" s="26">
        <v>129483.67</v>
      </c>
      <c r="H51" s="26">
        <v>123808.08</v>
      </c>
      <c r="I51" s="26">
        <v>113471.83</v>
      </c>
      <c r="J51" s="26">
        <v>126975.8</v>
      </c>
      <c r="K51" s="163">
        <f t="shared" si="19"/>
        <v>98.063176615244231</v>
      </c>
      <c r="L51" s="163"/>
    </row>
    <row r="52" spans="2:12">
      <c r="B52" s="25"/>
      <c r="C52" s="25"/>
      <c r="D52" s="25"/>
      <c r="E52" s="25">
        <v>3133</v>
      </c>
      <c r="F52" s="206" t="s">
        <v>67</v>
      </c>
      <c r="G52" s="26">
        <v>0</v>
      </c>
      <c r="H52" s="26">
        <v>0</v>
      </c>
      <c r="I52" s="26">
        <v>0</v>
      </c>
      <c r="J52" s="26">
        <v>0</v>
      </c>
      <c r="K52" s="163" t="e">
        <f t="shared" si="19"/>
        <v>#DIV/0!</v>
      </c>
      <c r="L52" s="163"/>
    </row>
    <row r="53" spans="2:12" s="2" customFormat="1">
      <c r="B53" s="151"/>
      <c r="C53" s="151">
        <v>32</v>
      </c>
      <c r="D53" s="152"/>
      <c r="E53" s="152"/>
      <c r="F53" s="207" t="s">
        <v>68</v>
      </c>
      <c r="G53" s="149">
        <f>+G54+G59+G67+G77-G125</f>
        <v>303086.58</v>
      </c>
      <c r="H53" s="149">
        <f>H54+H59+H67+H77</f>
        <v>352432.59</v>
      </c>
      <c r="I53" s="149">
        <f>I54+I59+I67+I77</f>
        <v>325702.06000000006</v>
      </c>
      <c r="J53" s="149">
        <f>J54+J59+J67+J77</f>
        <v>302130.05999999994</v>
      </c>
      <c r="K53" s="175">
        <f t="shared" si="19"/>
        <v>99.684407010036509</v>
      </c>
      <c r="L53" s="175">
        <f>J53/I53*100</f>
        <v>92.762710803855484</v>
      </c>
    </row>
    <row r="54" spans="2:12" s="3" customFormat="1">
      <c r="B54" s="135"/>
      <c r="C54" s="135"/>
      <c r="D54" s="135">
        <v>321</v>
      </c>
      <c r="E54" s="135"/>
      <c r="F54" s="205" t="s">
        <v>69</v>
      </c>
      <c r="G54" s="138">
        <f>SUM(G55:G58)</f>
        <v>9766.07</v>
      </c>
      <c r="H54" s="138">
        <f t="shared" ref="H54:J54" si="25">SUM(H55:H58)</f>
        <v>9885</v>
      </c>
      <c r="I54" s="138">
        <f t="shared" si="25"/>
        <v>8545.08</v>
      </c>
      <c r="J54" s="138">
        <f t="shared" si="25"/>
        <v>6004.05</v>
      </c>
      <c r="K54" s="160">
        <f t="shared" si="19"/>
        <v>61.478670539940836</v>
      </c>
      <c r="L54" s="160"/>
    </row>
    <row r="55" spans="2:12">
      <c r="B55" s="25"/>
      <c r="C55" s="25"/>
      <c r="D55" s="25"/>
      <c r="E55" s="25">
        <v>3211</v>
      </c>
      <c r="F55" s="206" t="s">
        <v>70</v>
      </c>
      <c r="G55" s="26">
        <v>2741.3</v>
      </c>
      <c r="H55" s="26">
        <v>2062</v>
      </c>
      <c r="I55" s="26">
        <v>2250</v>
      </c>
      <c r="J55" s="26">
        <v>722.3</v>
      </c>
      <c r="K55" s="163">
        <f t="shared" si="19"/>
        <v>26.348812607157186</v>
      </c>
      <c r="L55" s="167"/>
    </row>
    <row r="56" spans="2:12">
      <c r="B56" s="25"/>
      <c r="C56" s="25"/>
      <c r="D56" s="25"/>
      <c r="E56" s="25">
        <v>3212</v>
      </c>
      <c r="F56" s="206" t="s">
        <v>71</v>
      </c>
      <c r="G56" s="26">
        <v>5493.39</v>
      </c>
      <c r="H56" s="26">
        <v>6030</v>
      </c>
      <c r="I56" s="26">
        <v>5176.55</v>
      </c>
      <c r="J56" s="26">
        <v>5171.75</v>
      </c>
      <c r="K56" s="163">
        <f t="shared" si="19"/>
        <v>94.144963310451274</v>
      </c>
      <c r="L56" s="163"/>
    </row>
    <row r="57" spans="2:12">
      <c r="B57" s="25"/>
      <c r="C57" s="25"/>
      <c r="D57" s="25"/>
      <c r="E57" s="25">
        <v>3213</v>
      </c>
      <c r="F57" s="206" t="s">
        <v>72</v>
      </c>
      <c r="G57" s="26">
        <v>1531.38</v>
      </c>
      <c r="H57" s="26">
        <v>1793</v>
      </c>
      <c r="I57" s="26">
        <v>1118.53</v>
      </c>
      <c r="J57" s="26">
        <v>110</v>
      </c>
      <c r="K57" s="163">
        <f t="shared" si="19"/>
        <v>7.1830636419438703</v>
      </c>
      <c r="L57" s="163"/>
    </row>
    <row r="58" spans="2:12">
      <c r="B58" s="25"/>
      <c r="C58" s="25"/>
      <c r="D58" s="25"/>
      <c r="E58" s="25">
        <v>3214</v>
      </c>
      <c r="F58" s="206" t="s">
        <v>73</v>
      </c>
      <c r="G58" s="26">
        <v>0</v>
      </c>
      <c r="H58" s="26">
        <v>0</v>
      </c>
      <c r="I58" s="26">
        <v>0</v>
      </c>
      <c r="J58" s="26">
        <v>0</v>
      </c>
      <c r="K58" s="163" t="e">
        <f t="shared" si="19"/>
        <v>#DIV/0!</v>
      </c>
      <c r="L58" s="163"/>
    </row>
    <row r="59" spans="2:12" s="3" customFormat="1">
      <c r="B59" s="135"/>
      <c r="C59" s="135"/>
      <c r="D59" s="135">
        <v>322</v>
      </c>
      <c r="E59" s="135"/>
      <c r="F59" s="205" t="s">
        <v>74</v>
      </c>
      <c r="G59" s="138">
        <f>SUM(G60:G66)</f>
        <v>224832.65</v>
      </c>
      <c r="H59" s="138">
        <f t="shared" ref="H59:J59" si="26">SUM(H60:H66)</f>
        <v>262504</v>
      </c>
      <c r="I59" s="138">
        <f t="shared" si="26"/>
        <v>239996.87000000002</v>
      </c>
      <c r="J59" s="138">
        <f t="shared" si="26"/>
        <v>224359.62999999998</v>
      </c>
      <c r="K59" s="160">
        <f t="shared" si="19"/>
        <v>99.789612407272685</v>
      </c>
      <c r="L59" s="160"/>
    </row>
    <row r="60" spans="2:12">
      <c r="B60" s="25"/>
      <c r="C60" s="25"/>
      <c r="D60" s="25"/>
      <c r="E60" s="25">
        <v>3221</v>
      </c>
      <c r="F60" s="206" t="s">
        <v>75</v>
      </c>
      <c r="G60" s="26">
        <v>30508.94</v>
      </c>
      <c r="H60" s="26">
        <v>41162</v>
      </c>
      <c r="I60" s="26">
        <v>34930.47</v>
      </c>
      <c r="J60" s="26">
        <v>29805.38</v>
      </c>
      <c r="K60" s="163">
        <f t="shared" si="19"/>
        <v>97.693921847170046</v>
      </c>
      <c r="L60" s="163"/>
    </row>
    <row r="61" spans="2:12">
      <c r="B61" s="25"/>
      <c r="C61" s="25"/>
      <c r="D61" s="25"/>
      <c r="E61" s="25">
        <v>3222</v>
      </c>
      <c r="F61" s="206" t="s">
        <v>76</v>
      </c>
      <c r="G61" s="26">
        <v>131232.84</v>
      </c>
      <c r="H61" s="26">
        <v>110616</v>
      </c>
      <c r="I61" s="26">
        <v>128520.24</v>
      </c>
      <c r="J61" s="26">
        <v>120459.27</v>
      </c>
      <c r="K61" s="163">
        <f t="shared" si="19"/>
        <v>91.790492379803723</v>
      </c>
      <c r="L61" s="163"/>
    </row>
    <row r="62" spans="2:12">
      <c r="B62" s="25"/>
      <c r="C62" s="25"/>
      <c r="D62" s="25"/>
      <c r="E62" s="25">
        <v>3223</v>
      </c>
      <c r="F62" s="206" t="s">
        <v>77</v>
      </c>
      <c r="G62" s="26">
        <v>47127.71</v>
      </c>
      <c r="H62" s="26">
        <v>95127</v>
      </c>
      <c r="I62" s="26">
        <v>63756.79</v>
      </c>
      <c r="J62" s="26">
        <v>61322.92</v>
      </c>
      <c r="K62" s="163">
        <f t="shared" si="19"/>
        <v>130.12072939678163</v>
      </c>
      <c r="L62" s="163"/>
    </row>
    <row r="63" spans="2:12">
      <c r="B63" s="25"/>
      <c r="C63" s="25"/>
      <c r="D63" s="25"/>
      <c r="E63" s="25">
        <v>3224</v>
      </c>
      <c r="F63" s="206" t="s">
        <v>78</v>
      </c>
      <c r="G63" s="26">
        <v>2996</v>
      </c>
      <c r="H63" s="26">
        <v>1000</v>
      </c>
      <c r="I63" s="26">
        <v>1439.37</v>
      </c>
      <c r="J63" s="26">
        <v>639.12</v>
      </c>
      <c r="K63" s="163">
        <f t="shared" si="19"/>
        <v>21.332443257676903</v>
      </c>
      <c r="L63" s="163"/>
    </row>
    <row r="64" spans="2:12">
      <c r="B64" s="25"/>
      <c r="C64" s="25"/>
      <c r="D64" s="25"/>
      <c r="E64" s="25">
        <v>3225</v>
      </c>
      <c r="F64" s="206" t="s">
        <v>79</v>
      </c>
      <c r="G64" s="26">
        <v>10293.07</v>
      </c>
      <c r="H64" s="26">
        <v>12145</v>
      </c>
      <c r="I64" s="26">
        <v>9500</v>
      </c>
      <c r="J64" s="26">
        <v>10336.11</v>
      </c>
      <c r="K64" s="163">
        <f t="shared" si="19"/>
        <v>100.41814541239884</v>
      </c>
      <c r="L64" s="163"/>
    </row>
    <row r="65" spans="2:12">
      <c r="B65" s="25"/>
      <c r="C65" s="25"/>
      <c r="D65" s="25"/>
      <c r="E65" s="25">
        <v>3226</v>
      </c>
      <c r="F65" s="206" t="s">
        <v>80</v>
      </c>
      <c r="G65" s="26">
        <v>0</v>
      </c>
      <c r="H65" s="26">
        <v>0</v>
      </c>
      <c r="I65" s="26">
        <v>0</v>
      </c>
      <c r="J65" s="26">
        <v>0</v>
      </c>
      <c r="K65" s="163" t="e">
        <f t="shared" si="19"/>
        <v>#DIV/0!</v>
      </c>
      <c r="L65" s="163"/>
    </row>
    <row r="66" spans="2:12">
      <c r="B66" s="25"/>
      <c r="C66" s="25"/>
      <c r="D66" s="25"/>
      <c r="E66" s="25">
        <v>3227</v>
      </c>
      <c r="F66" s="206" t="s">
        <v>81</v>
      </c>
      <c r="G66" s="26">
        <v>2674.09</v>
      </c>
      <c r="H66" s="26">
        <v>2454</v>
      </c>
      <c r="I66" s="26">
        <v>1850</v>
      </c>
      <c r="J66" s="26">
        <v>1796.83</v>
      </c>
      <c r="K66" s="163">
        <f t="shared" si="19"/>
        <v>67.194073497900206</v>
      </c>
      <c r="L66" s="163"/>
    </row>
    <row r="67" spans="2:12" s="3" customFormat="1">
      <c r="B67" s="135"/>
      <c r="C67" s="135"/>
      <c r="D67" s="135">
        <v>323</v>
      </c>
      <c r="E67" s="135"/>
      <c r="F67" s="205" t="s">
        <v>82</v>
      </c>
      <c r="G67" s="138">
        <f>SUM(G68:G76)</f>
        <v>55040.59</v>
      </c>
      <c r="H67" s="138">
        <f t="shared" ref="H67:J67" si="27">SUM(H68:H76)</f>
        <v>65966.11</v>
      </c>
      <c r="I67" s="138">
        <f t="shared" si="27"/>
        <v>65063.900000000009</v>
      </c>
      <c r="J67" s="138">
        <f t="shared" si="27"/>
        <v>59254.1</v>
      </c>
      <c r="K67" s="160">
        <f t="shared" si="19"/>
        <v>107.65527767780105</v>
      </c>
      <c r="L67" s="160"/>
    </row>
    <row r="68" spans="2:12">
      <c r="B68" s="25"/>
      <c r="C68" s="25"/>
      <c r="D68" s="25"/>
      <c r="E68" s="25">
        <v>3231</v>
      </c>
      <c r="F68" s="206" t="s">
        <v>83</v>
      </c>
      <c r="G68" s="26">
        <v>5829.61</v>
      </c>
      <c r="H68" s="26">
        <v>4464</v>
      </c>
      <c r="I68" s="26">
        <v>5355.12</v>
      </c>
      <c r="J68" s="26">
        <v>5342.94</v>
      </c>
      <c r="K68" s="163">
        <f t="shared" si="19"/>
        <v>91.651757150135253</v>
      </c>
      <c r="L68" s="163"/>
    </row>
    <row r="69" spans="2:12">
      <c r="B69" s="25"/>
      <c r="C69" s="25"/>
      <c r="D69" s="25"/>
      <c r="E69" s="25">
        <v>3232</v>
      </c>
      <c r="F69" s="206" t="s">
        <v>84</v>
      </c>
      <c r="G69" s="26">
        <v>15637.2</v>
      </c>
      <c r="H69" s="26">
        <v>25708</v>
      </c>
      <c r="I69" s="26">
        <v>30419.360000000001</v>
      </c>
      <c r="J69" s="26">
        <v>27105.66</v>
      </c>
      <c r="K69" s="163">
        <f t="shared" si="19"/>
        <v>173.34087944133222</v>
      </c>
      <c r="L69" s="163"/>
    </row>
    <row r="70" spans="2:12">
      <c r="B70" s="25"/>
      <c r="C70" s="25"/>
      <c r="D70" s="25"/>
      <c r="E70" s="25">
        <v>3233</v>
      </c>
      <c r="F70" s="206" t="s">
        <v>85</v>
      </c>
      <c r="G70" s="26">
        <v>0</v>
      </c>
      <c r="H70" s="26">
        <v>1058</v>
      </c>
      <c r="I70" s="26">
        <v>0</v>
      </c>
      <c r="J70" s="26">
        <v>0</v>
      </c>
      <c r="K70" s="163" t="e">
        <f t="shared" si="19"/>
        <v>#DIV/0!</v>
      </c>
      <c r="L70" s="163"/>
    </row>
    <row r="71" spans="2:12">
      <c r="B71" s="25"/>
      <c r="C71" s="25"/>
      <c r="D71" s="25"/>
      <c r="E71" s="25">
        <v>3234</v>
      </c>
      <c r="F71" s="206" t="s">
        <v>86</v>
      </c>
      <c r="G71" s="26">
        <v>15525.52</v>
      </c>
      <c r="H71" s="26">
        <v>19518.11</v>
      </c>
      <c r="I71" s="26">
        <v>13647.1</v>
      </c>
      <c r="J71" s="26">
        <v>12567.6</v>
      </c>
      <c r="K71" s="163">
        <f t="shared" si="19"/>
        <v>80.948013335463159</v>
      </c>
      <c r="L71" s="163"/>
    </row>
    <row r="72" spans="2:12">
      <c r="B72" s="25"/>
      <c r="C72" s="25"/>
      <c r="D72" s="25"/>
      <c r="E72" s="25">
        <v>3235</v>
      </c>
      <c r="F72" s="206" t="s">
        <v>87</v>
      </c>
      <c r="G72" s="31">
        <v>0</v>
      </c>
      <c r="H72" s="26">
        <v>0</v>
      </c>
      <c r="I72" s="26">
        <v>0</v>
      </c>
      <c r="J72" s="26">
        <v>0</v>
      </c>
      <c r="K72" s="163" t="e">
        <f t="shared" si="19"/>
        <v>#DIV/0!</v>
      </c>
      <c r="L72" s="163"/>
    </row>
    <row r="73" spans="2:12">
      <c r="B73" s="25"/>
      <c r="C73" s="25"/>
      <c r="D73" s="25"/>
      <c r="E73" s="25">
        <v>3236</v>
      </c>
      <c r="F73" s="206" t="s">
        <v>88</v>
      </c>
      <c r="G73" s="26">
        <v>6680.85</v>
      </c>
      <c r="H73" s="26">
        <v>1864</v>
      </c>
      <c r="I73" s="26">
        <v>1669.3</v>
      </c>
      <c r="J73" s="26">
        <v>1420.94</v>
      </c>
      <c r="K73" s="163">
        <f t="shared" si="19"/>
        <v>21.268850520517599</v>
      </c>
      <c r="L73" s="163"/>
    </row>
    <row r="74" spans="2:12">
      <c r="B74" s="25"/>
      <c r="C74" s="25"/>
      <c r="D74" s="25"/>
      <c r="E74" s="25">
        <v>3237</v>
      </c>
      <c r="F74" s="206" t="s">
        <v>89</v>
      </c>
      <c r="G74" s="26">
        <v>5084.83</v>
      </c>
      <c r="H74" s="26">
        <v>4664</v>
      </c>
      <c r="I74" s="26">
        <v>4695</v>
      </c>
      <c r="J74" s="26">
        <v>4992.07</v>
      </c>
      <c r="K74" s="163">
        <f t="shared" si="19"/>
        <v>98.175750221737985</v>
      </c>
      <c r="L74" s="163"/>
    </row>
    <row r="75" spans="2:12">
      <c r="B75" s="25"/>
      <c r="C75" s="25"/>
      <c r="D75" s="25"/>
      <c r="E75" s="25">
        <v>3238</v>
      </c>
      <c r="F75" s="206" t="s">
        <v>90</v>
      </c>
      <c r="G75" s="26">
        <v>6101.95</v>
      </c>
      <c r="H75" s="26">
        <v>7690</v>
      </c>
      <c r="I75" s="26">
        <v>8748.5400000000009</v>
      </c>
      <c r="J75" s="26">
        <v>7202.51</v>
      </c>
      <c r="K75" s="163">
        <f t="shared" si="19"/>
        <v>118.03620154212999</v>
      </c>
      <c r="L75" s="163"/>
    </row>
    <row r="76" spans="2:12">
      <c r="B76" s="25"/>
      <c r="C76" s="25"/>
      <c r="D76" s="25"/>
      <c r="E76" s="25">
        <v>3239</v>
      </c>
      <c r="F76" s="206" t="s">
        <v>91</v>
      </c>
      <c r="G76" s="26">
        <v>180.63</v>
      </c>
      <c r="H76" s="26">
        <v>1000</v>
      </c>
      <c r="I76" s="26">
        <v>529.48</v>
      </c>
      <c r="J76" s="26">
        <v>622.38</v>
      </c>
      <c r="K76" s="163">
        <f t="shared" si="19"/>
        <v>344.56070420195982</v>
      </c>
      <c r="L76" s="163"/>
    </row>
    <row r="77" spans="2:12" s="3" customFormat="1">
      <c r="B77" s="135"/>
      <c r="C77" s="135"/>
      <c r="D77" s="135">
        <v>329</v>
      </c>
      <c r="E77" s="135"/>
      <c r="F77" s="205" t="s">
        <v>92</v>
      </c>
      <c r="G77" s="138">
        <f>SUM(G78:G84)</f>
        <v>13447.27</v>
      </c>
      <c r="H77" s="138">
        <f t="shared" ref="H77:J77" si="28">SUM(H78:H84)</f>
        <v>14077.48</v>
      </c>
      <c r="I77" s="138">
        <f t="shared" si="28"/>
        <v>12096.21</v>
      </c>
      <c r="J77" s="138">
        <f t="shared" si="28"/>
        <v>12512.279999999999</v>
      </c>
      <c r="K77" s="160">
        <f t="shared" si="19"/>
        <v>93.046990206934183</v>
      </c>
      <c r="L77" s="160"/>
    </row>
    <row r="78" spans="2:12">
      <c r="B78" s="25"/>
      <c r="C78" s="25"/>
      <c r="D78" s="25"/>
      <c r="E78" s="25">
        <v>3291</v>
      </c>
      <c r="F78" s="206" t="s">
        <v>93</v>
      </c>
      <c r="G78" s="26">
        <v>6182.28</v>
      </c>
      <c r="H78" s="26">
        <v>7432.48</v>
      </c>
      <c r="I78" s="26">
        <v>7272.48</v>
      </c>
      <c r="J78" s="26">
        <v>6658.82</v>
      </c>
      <c r="K78" s="163">
        <f t="shared" si="19"/>
        <v>107.70815944926466</v>
      </c>
      <c r="L78" s="163"/>
    </row>
    <row r="79" spans="2:12">
      <c r="B79" s="25"/>
      <c r="C79" s="25"/>
      <c r="D79" s="25"/>
      <c r="E79" s="25">
        <v>3292</v>
      </c>
      <c r="F79" s="206" t="s">
        <v>94</v>
      </c>
      <c r="G79" s="26">
        <v>1276.31</v>
      </c>
      <c r="H79" s="26">
        <v>2896</v>
      </c>
      <c r="I79" s="26">
        <v>1200.3499999999999</v>
      </c>
      <c r="J79" s="26">
        <v>487.65</v>
      </c>
      <c r="K79" s="163">
        <f t="shared" si="19"/>
        <v>38.207802179721227</v>
      </c>
      <c r="L79" s="163"/>
    </row>
    <row r="80" spans="2:12">
      <c r="B80" s="25"/>
      <c r="C80" s="25"/>
      <c r="D80" s="25"/>
      <c r="E80" s="25">
        <v>3293</v>
      </c>
      <c r="F80" s="206" t="s">
        <v>95</v>
      </c>
      <c r="G80" s="26">
        <v>676.79</v>
      </c>
      <c r="H80" s="26">
        <v>665</v>
      </c>
      <c r="I80" s="26">
        <v>1000</v>
      </c>
      <c r="J80" s="26">
        <v>812.2</v>
      </c>
      <c r="K80" s="163">
        <f t="shared" si="19"/>
        <v>120.00768332865439</v>
      </c>
      <c r="L80" s="163"/>
    </row>
    <row r="81" spans="2:12">
      <c r="B81" s="25"/>
      <c r="C81" s="25"/>
      <c r="D81" s="25"/>
      <c r="E81" s="25">
        <v>3294</v>
      </c>
      <c r="F81" s="206" t="s">
        <v>96</v>
      </c>
      <c r="G81" s="26">
        <v>0</v>
      </c>
      <c r="H81" s="26">
        <v>0</v>
      </c>
      <c r="I81" s="26">
        <v>0</v>
      </c>
      <c r="J81" s="26">
        <v>0</v>
      </c>
      <c r="K81" s="163" t="e">
        <f t="shared" si="19"/>
        <v>#DIV/0!</v>
      </c>
      <c r="L81" s="163"/>
    </row>
    <row r="82" spans="2:12">
      <c r="B82" s="25"/>
      <c r="C82" s="25"/>
      <c r="D82" s="25"/>
      <c r="E82" s="25">
        <v>3295</v>
      </c>
      <c r="F82" s="206" t="s">
        <v>97</v>
      </c>
      <c r="G82" s="26">
        <v>2645.34</v>
      </c>
      <c r="H82" s="26">
        <v>1450</v>
      </c>
      <c r="I82" s="26">
        <v>1460</v>
      </c>
      <c r="J82" s="26">
        <v>3611.55</v>
      </c>
      <c r="K82" s="163">
        <f t="shared" si="19"/>
        <v>136.52498355598902</v>
      </c>
      <c r="L82" s="163"/>
    </row>
    <row r="83" spans="2:12">
      <c r="B83" s="25"/>
      <c r="C83" s="25"/>
      <c r="D83" s="25"/>
      <c r="E83" s="206" t="s">
        <v>98</v>
      </c>
      <c r="F83" s="206" t="s">
        <v>99</v>
      </c>
      <c r="G83" s="26">
        <v>0</v>
      </c>
      <c r="H83" s="26">
        <v>0</v>
      </c>
      <c r="I83" s="26">
        <v>0</v>
      </c>
      <c r="J83" s="26">
        <v>0</v>
      </c>
      <c r="K83" s="163" t="e">
        <f t="shared" si="19"/>
        <v>#DIV/0!</v>
      </c>
      <c r="L83" s="163"/>
    </row>
    <row r="84" spans="2:12">
      <c r="B84" s="25"/>
      <c r="C84" s="25"/>
      <c r="D84" s="25"/>
      <c r="E84" s="25">
        <v>3299</v>
      </c>
      <c r="F84" s="206" t="s">
        <v>100</v>
      </c>
      <c r="G84" s="26">
        <v>2666.55</v>
      </c>
      <c r="H84" s="26">
        <v>1634</v>
      </c>
      <c r="I84" s="26">
        <v>1163.3800000000001</v>
      </c>
      <c r="J84" s="26">
        <v>942.06</v>
      </c>
      <c r="K84" s="163">
        <f t="shared" si="19"/>
        <v>35.328795634809019</v>
      </c>
      <c r="L84" s="163"/>
    </row>
    <row r="85" spans="2:12" s="2" customFormat="1">
      <c r="B85" s="151"/>
      <c r="C85" s="151">
        <v>34</v>
      </c>
      <c r="D85" s="151"/>
      <c r="E85" s="151"/>
      <c r="F85" s="207" t="s">
        <v>101</v>
      </c>
      <c r="G85" s="149">
        <f>+G86</f>
        <v>2040.3</v>
      </c>
      <c r="H85" s="149">
        <f t="shared" ref="H85:I85" si="29">+H86</f>
        <v>4242.3999999999996</v>
      </c>
      <c r="I85" s="149">
        <f t="shared" si="29"/>
        <v>3242.4</v>
      </c>
      <c r="J85" s="149">
        <f t="shared" ref="J85" si="30">+J86</f>
        <v>2432.15</v>
      </c>
      <c r="K85" s="175">
        <f t="shared" si="19"/>
        <v>119.20550899377542</v>
      </c>
      <c r="L85" s="175">
        <f>J85/I85*100</f>
        <v>75.010794473229709</v>
      </c>
    </row>
    <row r="86" spans="2:12" s="3" customFormat="1">
      <c r="B86" s="135"/>
      <c r="C86" s="135"/>
      <c r="D86" s="135">
        <v>343</v>
      </c>
      <c r="E86" s="135"/>
      <c r="F86" s="205" t="s">
        <v>102</v>
      </c>
      <c r="G86" s="138">
        <f>SUM(G87:G90)</f>
        <v>2040.3</v>
      </c>
      <c r="H86" s="138">
        <f>H87+H88+H89+H90</f>
        <v>4242.3999999999996</v>
      </c>
      <c r="I86" s="138">
        <f>I87+I88+I89+I90</f>
        <v>3242.4</v>
      </c>
      <c r="J86" s="138">
        <f t="shared" ref="J86" si="31">SUM(J87:J90)</f>
        <v>2432.15</v>
      </c>
      <c r="K86" s="160">
        <f t="shared" si="19"/>
        <v>119.20550899377542</v>
      </c>
      <c r="L86" s="160"/>
    </row>
    <row r="87" spans="2:12">
      <c r="B87" s="25"/>
      <c r="C87" s="25"/>
      <c r="D87" s="25"/>
      <c r="E87" s="25">
        <v>3431</v>
      </c>
      <c r="F87" s="206" t="s">
        <v>103</v>
      </c>
      <c r="G87" s="26">
        <v>2025.9</v>
      </c>
      <c r="H87" s="26">
        <v>4242.3999999999996</v>
      </c>
      <c r="I87" s="26">
        <v>3242.4</v>
      </c>
      <c r="J87" s="26">
        <v>2417.8200000000002</v>
      </c>
      <c r="K87" s="163">
        <f t="shared" si="19"/>
        <v>119.34547608470309</v>
      </c>
      <c r="L87" s="163"/>
    </row>
    <row r="88" spans="2:12">
      <c r="B88" s="25"/>
      <c r="C88" s="75"/>
      <c r="D88" s="25"/>
      <c r="E88" s="25">
        <v>3432</v>
      </c>
      <c r="F88" s="204" t="s">
        <v>104</v>
      </c>
      <c r="G88" s="26">
        <v>0</v>
      </c>
      <c r="H88" s="26">
        <v>0</v>
      </c>
      <c r="I88" s="26">
        <v>0</v>
      </c>
      <c r="J88" s="26">
        <v>0</v>
      </c>
      <c r="K88" s="163" t="e">
        <f t="shared" si="19"/>
        <v>#DIV/0!</v>
      </c>
      <c r="L88" s="163"/>
    </row>
    <row r="89" spans="2:12">
      <c r="B89" s="25"/>
      <c r="C89" s="75"/>
      <c r="D89" s="25"/>
      <c r="E89" s="25">
        <v>3433</v>
      </c>
      <c r="F89" s="204" t="s">
        <v>105</v>
      </c>
      <c r="G89" s="26">
        <v>0</v>
      </c>
      <c r="H89" s="26">
        <v>0</v>
      </c>
      <c r="I89" s="26">
        <v>0</v>
      </c>
      <c r="J89" s="26">
        <v>0.23</v>
      </c>
      <c r="K89" s="163" t="e">
        <f t="shared" si="19"/>
        <v>#DIV/0!</v>
      </c>
      <c r="L89" s="163"/>
    </row>
    <row r="90" spans="2:12">
      <c r="B90" s="25"/>
      <c r="C90" s="25"/>
      <c r="D90" s="25"/>
      <c r="E90" s="25">
        <v>3434</v>
      </c>
      <c r="F90" s="204" t="s">
        <v>106</v>
      </c>
      <c r="G90" s="26">
        <v>14.4</v>
      </c>
      <c r="H90" s="26">
        <v>0</v>
      </c>
      <c r="I90" s="26">
        <v>0</v>
      </c>
      <c r="J90" s="26">
        <v>14.1</v>
      </c>
      <c r="K90" s="163">
        <f t="shared" si="19"/>
        <v>97.916666666666657</v>
      </c>
      <c r="L90" s="163"/>
    </row>
    <row r="91" spans="2:12" s="2" customFormat="1" ht="25.5">
      <c r="B91" s="151"/>
      <c r="C91" s="151">
        <v>37</v>
      </c>
      <c r="D91" s="151"/>
      <c r="E91" s="151"/>
      <c r="F91" s="208" t="s">
        <v>107</v>
      </c>
      <c r="G91" s="149">
        <f>+G92</f>
        <v>4804.4799999999996</v>
      </c>
      <c r="H91" s="149">
        <f t="shared" ref="H91:I91" si="32">+H92</f>
        <v>3692.3</v>
      </c>
      <c r="I91" s="149">
        <f t="shared" si="32"/>
        <v>4691.83</v>
      </c>
      <c r="J91" s="149">
        <f t="shared" ref="J91" si="33">+J92</f>
        <v>3900</v>
      </c>
      <c r="K91" s="175">
        <f t="shared" si="19"/>
        <v>81.17423737844679</v>
      </c>
      <c r="L91" s="175">
        <f>J91/I91*100</f>
        <v>83.123216314316593</v>
      </c>
    </row>
    <row r="92" spans="2:12" s="3" customFormat="1">
      <c r="B92" s="135"/>
      <c r="C92" s="135"/>
      <c r="D92" s="135">
        <v>372</v>
      </c>
      <c r="E92" s="135"/>
      <c r="F92" s="203" t="s">
        <v>108</v>
      </c>
      <c r="G92" s="138">
        <f>SUM(G93)</f>
        <v>4804.4799999999996</v>
      </c>
      <c r="H92" s="138">
        <f t="shared" ref="H92:J92" si="34">SUM(H93)</f>
        <v>3692.3</v>
      </c>
      <c r="I92" s="138">
        <f t="shared" si="34"/>
        <v>4691.83</v>
      </c>
      <c r="J92" s="138">
        <f t="shared" si="34"/>
        <v>3900</v>
      </c>
      <c r="K92" s="160">
        <f t="shared" si="19"/>
        <v>81.17423737844679</v>
      </c>
      <c r="L92" s="160"/>
    </row>
    <row r="93" spans="2:12">
      <c r="B93" s="25"/>
      <c r="C93" s="25"/>
      <c r="D93" s="25"/>
      <c r="E93" s="25">
        <v>3721</v>
      </c>
      <c r="F93" s="204" t="s">
        <v>109</v>
      </c>
      <c r="G93" s="26">
        <v>4804.4799999999996</v>
      </c>
      <c r="H93" s="26">
        <v>3692.3</v>
      </c>
      <c r="I93" s="26">
        <v>4691.83</v>
      </c>
      <c r="J93" s="26">
        <v>3900</v>
      </c>
      <c r="K93" s="163">
        <f t="shared" si="19"/>
        <v>81.17423737844679</v>
      </c>
      <c r="L93" s="163"/>
    </row>
    <row r="94" spans="2:12" s="2" customFormat="1">
      <c r="B94" s="176">
        <v>4</v>
      </c>
      <c r="C94" s="176"/>
      <c r="D94" s="176"/>
      <c r="E94" s="176"/>
      <c r="F94" s="177" t="s">
        <v>110</v>
      </c>
      <c r="G94" s="147">
        <f>+G95+G103+G116</f>
        <v>46166.33</v>
      </c>
      <c r="H94" s="147">
        <f t="shared" ref="H94:I94" si="35">+H95+H103+H116</f>
        <v>35834.230000000003</v>
      </c>
      <c r="I94" s="147">
        <f t="shared" si="35"/>
        <v>47030.229999999996</v>
      </c>
      <c r="J94" s="147">
        <f>J103+J116</f>
        <v>46778.380000000005</v>
      </c>
      <c r="K94" s="156">
        <f t="shared" si="19"/>
        <v>101.32574974012446</v>
      </c>
      <c r="L94" s="156">
        <f>J94/I94*100</f>
        <v>99.464493369477481</v>
      </c>
    </row>
    <row r="95" spans="2:12" s="2" customFormat="1">
      <c r="B95" s="148"/>
      <c r="C95" s="148">
        <v>41</v>
      </c>
      <c r="D95" s="148"/>
      <c r="E95" s="148"/>
      <c r="F95" s="178" t="s">
        <v>111</v>
      </c>
      <c r="G95" s="149">
        <f>+G96</f>
        <v>0</v>
      </c>
      <c r="H95" s="149">
        <f t="shared" ref="H95:I95" si="36">+H96</f>
        <v>0</v>
      </c>
      <c r="I95" s="149">
        <f t="shared" si="36"/>
        <v>0</v>
      </c>
      <c r="J95" s="149">
        <f t="shared" ref="J95" si="37">+J96</f>
        <v>0</v>
      </c>
      <c r="K95" s="175" t="e">
        <f t="shared" ref="K95:K113" si="38">J95/G95*100</f>
        <v>#DIV/0!</v>
      </c>
      <c r="L95" s="175"/>
    </row>
    <row r="96" spans="2:12" s="3" customFormat="1">
      <c r="B96" s="136"/>
      <c r="C96" s="136"/>
      <c r="D96" s="135">
        <v>412</v>
      </c>
      <c r="E96" s="135"/>
      <c r="F96" s="205" t="s">
        <v>112</v>
      </c>
      <c r="G96" s="138">
        <f>SUM(G97:G102)</f>
        <v>0</v>
      </c>
      <c r="H96" s="138">
        <v>0</v>
      </c>
      <c r="I96" s="138">
        <f t="shared" ref="I96:J96" si="39">SUM(I97:I102)</f>
        <v>0</v>
      </c>
      <c r="J96" s="138">
        <f t="shared" si="39"/>
        <v>0</v>
      </c>
      <c r="K96" s="165" t="e">
        <f t="shared" si="38"/>
        <v>#DIV/0!</v>
      </c>
      <c r="L96" s="160"/>
    </row>
    <row r="97" spans="2:12">
      <c r="B97" s="72"/>
      <c r="C97" s="72"/>
      <c r="D97" s="25"/>
      <c r="E97" s="25">
        <v>4121</v>
      </c>
      <c r="F97" s="206" t="s">
        <v>113</v>
      </c>
      <c r="G97" s="26">
        <v>0</v>
      </c>
      <c r="H97" s="26">
        <v>0</v>
      </c>
      <c r="I97" s="183">
        <v>0</v>
      </c>
      <c r="J97" s="26">
        <v>0</v>
      </c>
      <c r="K97" s="163" t="e">
        <f t="shared" si="38"/>
        <v>#DIV/0!</v>
      </c>
      <c r="L97" s="163"/>
    </row>
    <row r="98" spans="2:12">
      <c r="B98" s="72"/>
      <c r="C98" s="72"/>
      <c r="D98" s="25"/>
      <c r="E98" s="25">
        <v>4122</v>
      </c>
      <c r="F98" s="206" t="s">
        <v>114</v>
      </c>
      <c r="G98" s="26">
        <v>0</v>
      </c>
      <c r="H98" s="26">
        <v>0</v>
      </c>
      <c r="I98" s="183">
        <v>0</v>
      </c>
      <c r="J98" s="26">
        <v>0</v>
      </c>
      <c r="K98" s="163" t="e">
        <f t="shared" si="38"/>
        <v>#DIV/0!</v>
      </c>
      <c r="L98" s="163"/>
    </row>
    <row r="99" spans="2:12">
      <c r="B99" s="72"/>
      <c r="C99" s="72"/>
      <c r="D99" s="25"/>
      <c r="E99" s="25">
        <v>4123</v>
      </c>
      <c r="F99" s="206" t="s">
        <v>115</v>
      </c>
      <c r="G99" s="26">
        <v>0</v>
      </c>
      <c r="H99" s="26">
        <v>0</v>
      </c>
      <c r="I99" s="183">
        <v>0</v>
      </c>
      <c r="J99" s="26">
        <v>0</v>
      </c>
      <c r="K99" s="163" t="e">
        <f t="shared" si="38"/>
        <v>#DIV/0!</v>
      </c>
      <c r="L99" s="163"/>
    </row>
    <row r="100" spans="2:12">
      <c r="B100" s="72"/>
      <c r="C100" s="72"/>
      <c r="D100" s="25"/>
      <c r="E100" s="25">
        <v>4124</v>
      </c>
      <c r="F100" s="206" t="s">
        <v>116</v>
      </c>
      <c r="G100" s="26">
        <v>0</v>
      </c>
      <c r="H100" s="26">
        <v>0</v>
      </c>
      <c r="I100" s="183">
        <v>0</v>
      </c>
      <c r="J100" s="26">
        <v>0</v>
      </c>
      <c r="K100" s="163" t="e">
        <f t="shared" si="38"/>
        <v>#DIV/0!</v>
      </c>
      <c r="L100" s="163"/>
    </row>
    <row r="101" spans="2:12">
      <c r="B101" s="72"/>
      <c r="C101" s="72"/>
      <c r="D101" s="25"/>
      <c r="E101" s="25">
        <v>4125</v>
      </c>
      <c r="F101" s="206" t="s">
        <v>117</v>
      </c>
      <c r="G101" s="26">
        <v>0</v>
      </c>
      <c r="H101" s="26">
        <v>0</v>
      </c>
      <c r="I101" s="183">
        <v>0</v>
      </c>
      <c r="J101" s="26">
        <v>0</v>
      </c>
      <c r="K101" s="163" t="e">
        <f t="shared" si="38"/>
        <v>#DIV/0!</v>
      </c>
      <c r="L101" s="163"/>
    </row>
    <row r="102" spans="2:12">
      <c r="B102" s="72"/>
      <c r="C102" s="72"/>
      <c r="D102" s="25"/>
      <c r="E102" s="25">
        <v>4126</v>
      </c>
      <c r="F102" s="206" t="s">
        <v>118</v>
      </c>
      <c r="G102" s="26">
        <v>0</v>
      </c>
      <c r="H102" s="26">
        <v>0</v>
      </c>
      <c r="I102" s="183">
        <v>0</v>
      </c>
      <c r="J102" s="26">
        <v>0</v>
      </c>
      <c r="K102" s="163" t="e">
        <f t="shared" si="38"/>
        <v>#DIV/0!</v>
      </c>
      <c r="L102" s="163"/>
    </row>
    <row r="103" spans="2:12" s="2" customFormat="1">
      <c r="B103" s="148"/>
      <c r="C103" s="148">
        <v>42</v>
      </c>
      <c r="D103" s="148"/>
      <c r="E103" s="148"/>
      <c r="F103" s="178" t="s">
        <v>111</v>
      </c>
      <c r="G103" s="149">
        <f>+G104+G114</f>
        <v>17581.54</v>
      </c>
      <c r="H103" s="149">
        <f>H104+H112+H114</f>
        <v>1327.23</v>
      </c>
      <c r="I103" s="149">
        <f>I104+I112+I114</f>
        <v>14245.64</v>
      </c>
      <c r="J103" s="149">
        <f>J104+J112+J114</f>
        <v>14096.29</v>
      </c>
      <c r="K103" s="175">
        <f t="shared" si="38"/>
        <v>80.176651192102625</v>
      </c>
      <c r="L103" s="175">
        <f>J103/I103*100</f>
        <v>98.95160905371749</v>
      </c>
    </row>
    <row r="104" spans="2:12" s="3" customFormat="1">
      <c r="B104" s="136"/>
      <c r="C104" s="136"/>
      <c r="D104" s="135">
        <v>422</v>
      </c>
      <c r="E104" s="135"/>
      <c r="F104" s="205" t="s">
        <v>119</v>
      </c>
      <c r="G104" s="138">
        <f>SUM(G105:G111)</f>
        <v>17581.54</v>
      </c>
      <c r="H104" s="138">
        <f t="shared" ref="H104:J104" si="40">SUM(H105:H111)</f>
        <v>1327.23</v>
      </c>
      <c r="I104" s="138">
        <f t="shared" si="40"/>
        <v>14245.64</v>
      </c>
      <c r="J104" s="138">
        <f t="shared" si="40"/>
        <v>14096.29</v>
      </c>
      <c r="K104" s="160">
        <f t="shared" si="38"/>
        <v>80.176651192102625</v>
      </c>
      <c r="L104" s="160"/>
    </row>
    <row r="105" spans="2:12">
      <c r="B105" s="72"/>
      <c r="C105" s="72"/>
      <c r="D105" s="25"/>
      <c r="E105" s="25">
        <v>4221</v>
      </c>
      <c r="F105" s="206" t="s">
        <v>120</v>
      </c>
      <c r="G105" s="26">
        <v>5571.43</v>
      </c>
      <c r="H105" s="26">
        <v>1327.23</v>
      </c>
      <c r="I105" s="183">
        <v>1987.23</v>
      </c>
      <c r="J105" s="26">
        <v>1987.23</v>
      </c>
      <c r="K105" s="167">
        <f t="shared" si="38"/>
        <v>35.668221623532915</v>
      </c>
      <c r="L105" s="163"/>
    </row>
    <row r="106" spans="2:12">
      <c r="B106" s="72"/>
      <c r="C106" s="72"/>
      <c r="D106" s="25"/>
      <c r="E106" s="25">
        <v>4222</v>
      </c>
      <c r="F106" s="206" t="s">
        <v>121</v>
      </c>
      <c r="G106" s="26">
        <v>0</v>
      </c>
      <c r="H106" s="26"/>
      <c r="I106" s="183">
        <v>0</v>
      </c>
      <c r="J106" s="26">
        <v>0</v>
      </c>
      <c r="K106" s="167" t="e">
        <f t="shared" si="38"/>
        <v>#DIV/0!</v>
      </c>
      <c r="L106" s="163"/>
    </row>
    <row r="107" spans="2:12">
      <c r="B107" s="72"/>
      <c r="C107" s="72"/>
      <c r="D107" s="25"/>
      <c r="E107" s="25">
        <v>4223</v>
      </c>
      <c r="F107" s="206" t="s">
        <v>122</v>
      </c>
      <c r="G107" s="26">
        <v>3143</v>
      </c>
      <c r="H107" s="26"/>
      <c r="I107" s="183">
        <v>6216</v>
      </c>
      <c r="J107" s="26">
        <v>6216</v>
      </c>
      <c r="K107" s="167">
        <f t="shared" si="38"/>
        <v>197.77282850779508</v>
      </c>
      <c r="L107" s="163"/>
    </row>
    <row r="108" spans="2:12">
      <c r="B108" s="72"/>
      <c r="C108" s="72"/>
      <c r="D108" s="25"/>
      <c r="E108" s="25">
        <v>4224</v>
      </c>
      <c r="F108" s="206" t="s">
        <v>123</v>
      </c>
      <c r="G108" s="26">
        <v>998.23</v>
      </c>
      <c r="H108" s="26"/>
      <c r="I108" s="183">
        <v>6042.41</v>
      </c>
      <c r="J108" s="26">
        <v>5893.06</v>
      </c>
      <c r="K108" s="167">
        <f t="shared" si="38"/>
        <v>590.35092113040082</v>
      </c>
      <c r="L108" s="163"/>
    </row>
    <row r="109" spans="2:12">
      <c r="B109" s="72"/>
      <c r="C109" s="72"/>
      <c r="D109" s="25"/>
      <c r="E109" s="25">
        <v>4225</v>
      </c>
      <c r="F109" s="206" t="s">
        <v>124</v>
      </c>
      <c r="G109" s="26">
        <v>0</v>
      </c>
      <c r="H109" s="26"/>
      <c r="I109" s="26">
        <v>0</v>
      </c>
      <c r="J109" s="26">
        <v>0</v>
      </c>
      <c r="K109" s="167" t="e">
        <f t="shared" si="38"/>
        <v>#DIV/0!</v>
      </c>
      <c r="L109" s="163"/>
    </row>
    <row r="110" spans="2:12">
      <c r="B110" s="72"/>
      <c r="C110" s="72"/>
      <c r="D110" s="25"/>
      <c r="E110" s="25">
        <v>4226</v>
      </c>
      <c r="F110" s="206" t="s">
        <v>125</v>
      </c>
      <c r="G110" s="26">
        <v>0</v>
      </c>
      <c r="H110" s="26"/>
      <c r="I110" s="26">
        <v>0</v>
      </c>
      <c r="J110" s="26">
        <v>0</v>
      </c>
      <c r="K110" s="167" t="e">
        <f t="shared" si="38"/>
        <v>#DIV/0!</v>
      </c>
      <c r="L110" s="163"/>
    </row>
    <row r="111" spans="2:12">
      <c r="B111" s="72"/>
      <c r="C111" s="72"/>
      <c r="D111" s="25"/>
      <c r="E111" s="25">
        <v>4227</v>
      </c>
      <c r="F111" s="206" t="s">
        <v>126</v>
      </c>
      <c r="G111" s="26">
        <v>7868.88</v>
      </c>
      <c r="H111" s="26">
        <v>0</v>
      </c>
      <c r="I111" s="183">
        <v>0</v>
      </c>
      <c r="J111" s="26">
        <v>0</v>
      </c>
      <c r="K111" s="167">
        <f t="shared" si="38"/>
        <v>0</v>
      </c>
      <c r="L111" s="163"/>
    </row>
    <row r="112" spans="2:12">
      <c r="B112" s="179"/>
      <c r="C112" s="179"/>
      <c r="D112" s="135">
        <v>423</v>
      </c>
      <c r="E112" s="135"/>
      <c r="F112" s="205" t="s">
        <v>127</v>
      </c>
      <c r="G112" s="138">
        <f>G113</f>
        <v>0</v>
      </c>
      <c r="H112" s="138">
        <f t="shared" ref="H112:J112" si="41">H113</f>
        <v>0</v>
      </c>
      <c r="I112" s="138">
        <f t="shared" si="41"/>
        <v>0</v>
      </c>
      <c r="J112" s="138">
        <f t="shared" si="41"/>
        <v>0</v>
      </c>
      <c r="K112" s="160" t="e">
        <f t="shared" si="38"/>
        <v>#DIV/0!</v>
      </c>
      <c r="L112" s="160"/>
    </row>
    <row r="113" spans="2:12">
      <c r="B113" s="72"/>
      <c r="C113" s="72"/>
      <c r="D113" s="74"/>
      <c r="E113" s="25">
        <v>4231</v>
      </c>
      <c r="F113" s="206" t="s">
        <v>128</v>
      </c>
      <c r="G113" s="26">
        <v>0</v>
      </c>
      <c r="H113" s="26">
        <v>0</v>
      </c>
      <c r="I113" s="183">
        <v>0</v>
      </c>
      <c r="J113" s="26">
        <v>0</v>
      </c>
      <c r="K113" s="167" t="e">
        <f t="shared" si="38"/>
        <v>#DIV/0!</v>
      </c>
      <c r="L113" s="163"/>
    </row>
    <row r="114" spans="2:12" s="3" customFormat="1">
      <c r="B114" s="136"/>
      <c r="C114" s="136"/>
      <c r="D114" s="135">
        <v>426</v>
      </c>
      <c r="E114" s="135"/>
      <c r="F114" s="205" t="s">
        <v>129</v>
      </c>
      <c r="G114" s="138">
        <f>G115</f>
        <v>0</v>
      </c>
      <c r="H114" s="138">
        <f t="shared" ref="H114:J114" si="42">H115</f>
        <v>0</v>
      </c>
      <c r="I114" s="138">
        <f t="shared" si="42"/>
        <v>0</v>
      </c>
      <c r="J114" s="138">
        <f t="shared" si="42"/>
        <v>0</v>
      </c>
      <c r="K114" s="165" t="e">
        <f t="shared" ref="K114:K121" si="43">J114/G114*100</f>
        <v>#DIV/0!</v>
      </c>
      <c r="L114" s="160"/>
    </row>
    <row r="115" spans="2:12">
      <c r="B115" s="72"/>
      <c r="C115" s="72"/>
      <c r="D115" s="25"/>
      <c r="E115" s="25">
        <v>4262</v>
      </c>
      <c r="F115" s="206" t="s">
        <v>130</v>
      </c>
      <c r="G115" s="26">
        <v>0</v>
      </c>
      <c r="H115" s="26">
        <v>0</v>
      </c>
      <c r="I115" s="183">
        <v>0</v>
      </c>
      <c r="J115" s="26">
        <v>0</v>
      </c>
      <c r="K115" s="163" t="e">
        <f t="shared" si="43"/>
        <v>#DIV/0!</v>
      </c>
      <c r="L115" s="163"/>
    </row>
    <row r="116" spans="2:12">
      <c r="B116" s="148"/>
      <c r="C116" s="148">
        <v>45</v>
      </c>
      <c r="D116" s="148"/>
      <c r="E116" s="148"/>
      <c r="F116" s="178" t="s">
        <v>131</v>
      </c>
      <c r="G116" s="149">
        <f>+G117+G120</f>
        <v>28584.79</v>
      </c>
      <c r="H116" s="149">
        <f>H117+H120</f>
        <v>34507</v>
      </c>
      <c r="I116" s="149">
        <f>I117+I120</f>
        <v>32784.589999999997</v>
      </c>
      <c r="J116" s="149">
        <f>J117+J120</f>
        <v>32682.09</v>
      </c>
      <c r="K116" s="175">
        <f t="shared" si="43"/>
        <v>114.33384677655494</v>
      </c>
      <c r="L116" s="175">
        <f>J116/I116*100</f>
        <v>99.6873531131547</v>
      </c>
    </row>
    <row r="117" spans="2:12">
      <c r="B117" s="136"/>
      <c r="C117" s="136"/>
      <c r="D117" s="135">
        <v>451</v>
      </c>
      <c r="E117" s="135"/>
      <c r="F117" s="205" t="s">
        <v>132</v>
      </c>
      <c r="G117" s="138">
        <f>G118+G119</f>
        <v>26136.94</v>
      </c>
      <c r="H117" s="138">
        <f t="shared" ref="H117" si="44">H119</f>
        <v>34507</v>
      </c>
      <c r="I117" s="138">
        <f>I118+I119</f>
        <v>32784.589999999997</v>
      </c>
      <c r="J117" s="138">
        <f>J118+J119</f>
        <v>32682.09</v>
      </c>
      <c r="K117" s="160">
        <f t="shared" si="43"/>
        <v>125.0417608182136</v>
      </c>
      <c r="L117" s="160"/>
    </row>
    <row r="118" spans="2:12">
      <c r="B118" s="180"/>
      <c r="C118" s="180"/>
      <c r="D118" s="145"/>
      <c r="E118" s="74">
        <v>4511</v>
      </c>
      <c r="F118" s="206" t="s">
        <v>132</v>
      </c>
      <c r="G118" s="181">
        <v>21650.61</v>
      </c>
      <c r="H118" s="181"/>
      <c r="I118" s="181">
        <v>30345.19</v>
      </c>
      <c r="J118" s="181">
        <v>30242.69</v>
      </c>
      <c r="K118" s="184"/>
      <c r="L118" s="184"/>
    </row>
    <row r="119" spans="2:12">
      <c r="B119" s="72"/>
      <c r="C119" s="72"/>
      <c r="D119" s="25"/>
      <c r="E119" s="25">
        <v>4521</v>
      </c>
      <c r="F119" s="206" t="s">
        <v>133</v>
      </c>
      <c r="G119" s="26">
        <v>4486.33</v>
      </c>
      <c r="H119" s="26">
        <v>34507</v>
      </c>
      <c r="I119" s="183">
        <v>2439.4</v>
      </c>
      <c r="J119" s="26">
        <v>2439.4</v>
      </c>
      <c r="K119" s="167">
        <f t="shared" si="43"/>
        <v>54.374065215889154</v>
      </c>
      <c r="L119" s="163"/>
    </row>
    <row r="120" spans="2:12">
      <c r="B120" s="136"/>
      <c r="C120" s="136"/>
      <c r="D120" s="135">
        <v>454</v>
      </c>
      <c r="E120" s="135"/>
      <c r="F120" s="205" t="s">
        <v>134</v>
      </c>
      <c r="G120" s="138">
        <f>G121</f>
        <v>2447.85</v>
      </c>
      <c r="H120" s="138">
        <f t="shared" ref="H120:J120" si="45">H121</f>
        <v>0</v>
      </c>
      <c r="I120" s="138">
        <f t="shared" si="45"/>
        <v>0</v>
      </c>
      <c r="J120" s="138">
        <f t="shared" si="45"/>
        <v>0</v>
      </c>
      <c r="K120" s="160">
        <f t="shared" si="43"/>
        <v>0</v>
      </c>
      <c r="L120" s="160"/>
    </row>
    <row r="121" spans="2:12">
      <c r="B121" s="72"/>
      <c r="C121" s="72"/>
      <c r="D121" s="25"/>
      <c r="E121" s="25">
        <v>4541</v>
      </c>
      <c r="F121" s="206" t="s">
        <v>134</v>
      </c>
      <c r="G121" s="26">
        <v>2447.85</v>
      </c>
      <c r="H121" s="26">
        <v>0</v>
      </c>
      <c r="I121" s="183">
        <v>0</v>
      </c>
      <c r="J121" s="26">
        <v>0</v>
      </c>
      <c r="K121" s="167">
        <f t="shared" si="43"/>
        <v>0</v>
      </c>
      <c r="L121" s="163"/>
    </row>
    <row r="122" spans="2:12">
      <c r="K122"/>
    </row>
    <row r="123" spans="2:12" ht="45" customHeight="1">
      <c r="B123" s="236" t="s">
        <v>27</v>
      </c>
      <c r="C123" s="237"/>
      <c r="D123" s="237"/>
      <c r="E123" s="237"/>
      <c r="F123" s="238"/>
      <c r="G123" s="8" t="s">
        <v>4</v>
      </c>
      <c r="H123" s="8" t="s">
        <v>5</v>
      </c>
      <c r="I123" s="8" t="s">
        <v>135</v>
      </c>
      <c r="J123" s="8" t="s">
        <v>242</v>
      </c>
      <c r="K123" s="8" t="s">
        <v>7</v>
      </c>
      <c r="L123" s="8" t="s">
        <v>52</v>
      </c>
    </row>
    <row r="124" spans="2:12">
      <c r="B124" s="233">
        <v>1</v>
      </c>
      <c r="C124" s="234"/>
      <c r="D124" s="234"/>
      <c r="E124" s="234"/>
      <c r="F124" s="235"/>
      <c r="G124" s="11">
        <v>2</v>
      </c>
      <c r="H124" s="11">
        <v>3</v>
      </c>
      <c r="I124" s="11">
        <v>4</v>
      </c>
      <c r="J124" s="11">
        <v>5</v>
      </c>
      <c r="K124" s="153" t="s">
        <v>9</v>
      </c>
      <c r="L124" s="11" t="s">
        <v>10</v>
      </c>
    </row>
    <row r="125" spans="2:12">
      <c r="B125" s="75"/>
      <c r="C125" s="75">
        <v>92</v>
      </c>
      <c r="D125" s="145"/>
      <c r="E125" s="145"/>
      <c r="F125" s="70" t="s">
        <v>53</v>
      </c>
      <c r="G125" s="118">
        <f>G126</f>
        <v>0</v>
      </c>
      <c r="H125" s="118">
        <f t="shared" ref="H125" si="46">H126</f>
        <v>0</v>
      </c>
      <c r="I125" s="118">
        <v>32379.360000000001</v>
      </c>
      <c r="J125" s="118">
        <f>J126</f>
        <v>0</v>
      </c>
      <c r="K125" s="155" t="e">
        <f>I125/H125*100</f>
        <v>#DIV/0!</v>
      </c>
      <c r="L125" s="155">
        <f>J125/I125*100</f>
        <v>0</v>
      </c>
    </row>
    <row r="126" spans="2:12">
      <c r="B126" s="74"/>
      <c r="C126" s="145"/>
      <c r="D126" s="74">
        <v>922</v>
      </c>
      <c r="E126" s="74"/>
      <c r="F126" s="73" t="s">
        <v>54</v>
      </c>
      <c r="G126" s="112">
        <f>SUM(G127)</f>
        <v>0</v>
      </c>
      <c r="H126" s="112"/>
      <c r="I126" s="112"/>
      <c r="J126" s="112"/>
      <c r="K126" s="167" t="e">
        <f t="shared" ref="K126:K128" si="47">J126/G126*100</f>
        <v>#DIV/0!</v>
      </c>
      <c r="L126" s="172"/>
    </row>
    <row r="127" spans="2:12">
      <c r="B127" s="25"/>
      <c r="C127" s="75"/>
      <c r="D127" s="25"/>
      <c r="E127" s="25">
        <v>9221</v>
      </c>
      <c r="F127" s="72" t="s">
        <v>55</v>
      </c>
      <c r="G127" s="162">
        <v>0</v>
      </c>
      <c r="H127" s="182"/>
      <c r="I127" s="182"/>
      <c r="J127" s="182"/>
      <c r="K127" s="163" t="e">
        <f t="shared" si="47"/>
        <v>#DIV/0!</v>
      </c>
      <c r="L127" s="164"/>
    </row>
    <row r="128" spans="2:12">
      <c r="B128" s="239" t="s">
        <v>136</v>
      </c>
      <c r="C128" s="240"/>
      <c r="D128" s="240"/>
      <c r="E128" s="240"/>
      <c r="F128" s="241"/>
      <c r="G128" s="146">
        <f>+G125+G41</f>
        <v>1307033.2</v>
      </c>
      <c r="H128" s="146">
        <f>+H125+H41</f>
        <v>1259611.44</v>
      </c>
      <c r="I128" s="146">
        <f>+I125+I41</f>
        <v>1343301.16</v>
      </c>
      <c r="J128" s="146">
        <f>+J125+J41</f>
        <v>1286378.1499999999</v>
      </c>
      <c r="K128" s="173">
        <f t="shared" si="47"/>
        <v>98.419699667919673</v>
      </c>
      <c r="L128" s="174">
        <f t="shared" ref="L128" si="48">J128/I128*100</f>
        <v>95.762453596035016</v>
      </c>
    </row>
    <row r="129" spans="7:10">
      <c r="G129" s="48"/>
    </row>
    <row r="130" spans="7:10">
      <c r="J130" s="48"/>
    </row>
    <row r="131" spans="7:10">
      <c r="G131" s="48"/>
      <c r="J131" s="48"/>
    </row>
  </sheetData>
  <protectedRanges>
    <protectedRange algorithmName="SHA-512" hashValue="R8frfBQ/MhInQYm+jLEgMwgPwCkrGPIUaxyIFLRSCn/+fIsUU6bmJDax/r7gTh2PEAEvgODYwg0rRRjqSM/oww==" saltValue="tbZzHO5lCNHCDH5y3XGZag==" spinCount="100000" sqref="F48" name="Range1_1_2"/>
    <protectedRange algorithmName="SHA-512" hashValue="R8frfBQ/MhInQYm+jLEgMwgPwCkrGPIUaxyIFLRSCn/+fIsUU6bmJDax/r7gTh2PEAEvgODYwg0rRRjqSM/oww==" saltValue="tbZzHO5lCNHCDH5y3XGZag==" spinCount="100000" sqref="J47" name="Range1_1_3"/>
    <protectedRange algorithmName="SHA-512" hashValue="R8frfBQ/MhInQYm+jLEgMwgPwCkrGPIUaxyIFLRSCn/+fIsUU6bmJDax/r7gTh2PEAEvgODYwg0rRRjqSM/oww==" saltValue="tbZzHO5lCNHCDH5y3XGZag==" spinCount="100000" sqref="E50:F50" name="Range1_1_5"/>
    <protectedRange algorithmName="SHA-512" hashValue="R8frfBQ/MhInQYm+jLEgMwgPwCkrGPIUaxyIFLRSCn/+fIsUU6bmJDax/r7gTh2PEAEvgODYwg0rRRjqSM/oww==" saltValue="tbZzHO5lCNHCDH5y3XGZag==" spinCount="100000" sqref="J93" name="Range1_1_9"/>
  </protectedRanges>
  <mergeCells count="14">
    <mergeCell ref="B1:L1"/>
    <mergeCell ref="B2:L2"/>
    <mergeCell ref="B3:L3"/>
    <mergeCell ref="B4:L4"/>
    <mergeCell ref="B5:F5"/>
    <mergeCell ref="B40:F40"/>
    <mergeCell ref="B123:F123"/>
    <mergeCell ref="B124:F124"/>
    <mergeCell ref="B128:F128"/>
    <mergeCell ref="B6:F6"/>
    <mergeCell ref="B32:F32"/>
    <mergeCell ref="B33:F33"/>
    <mergeCell ref="B37:F37"/>
    <mergeCell ref="B39:F39"/>
  </mergeCells>
  <pageMargins left="0.7" right="0.7" top="0.75" bottom="0.75" header="0.3" footer="0.3"/>
  <pageSetup paperSize="9" scale="83" fitToHeight="0" orientation="landscape" r:id="rId1"/>
  <rowBreaks count="4" manualBreakCount="4">
    <brk id="30" max="11" man="1"/>
    <brk id="37" max="11" man="1"/>
    <brk id="75" max="11" man="1"/>
    <brk id="12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47"/>
  <sheetViews>
    <sheetView topLeftCell="A22" workbookViewId="0">
      <selection activeCell="G16" sqref="G16"/>
    </sheetView>
  </sheetViews>
  <sheetFormatPr defaultColWidth="9" defaultRowHeight="15"/>
  <cols>
    <col min="1" max="1" width="3.42578125" customWidth="1"/>
    <col min="2" max="2" width="6.7109375" customWidth="1"/>
    <col min="3" max="3" width="46.5703125" customWidth="1"/>
    <col min="4" max="4" width="13.42578125" customWidth="1"/>
    <col min="5" max="5" width="14.5703125" customWidth="1"/>
    <col min="6" max="6" width="13.28515625" customWidth="1"/>
    <col min="7" max="7" width="14.42578125" customWidth="1"/>
    <col min="8" max="8" width="10.140625" style="99" customWidth="1"/>
    <col min="9" max="9" width="14" style="99" customWidth="1"/>
  </cols>
  <sheetData>
    <row r="1" spans="2:10" ht="19.5" customHeight="1">
      <c r="B1" s="100"/>
      <c r="C1" s="100"/>
      <c r="D1" s="100"/>
      <c r="E1" s="100"/>
      <c r="F1" s="100"/>
      <c r="G1" s="100"/>
      <c r="H1" s="101"/>
      <c r="I1" s="101"/>
      <c r="J1" s="100"/>
    </row>
    <row r="2" spans="2:10" ht="15.75" customHeight="1">
      <c r="B2" s="215" t="s">
        <v>137</v>
      </c>
      <c r="C2" s="215"/>
      <c r="D2" s="215"/>
      <c r="E2" s="215"/>
      <c r="F2" s="215"/>
      <c r="G2" s="215"/>
      <c r="H2" s="215"/>
      <c r="I2" s="215"/>
    </row>
    <row r="3" spans="2:10" ht="15.75" customHeight="1">
      <c r="B3" s="215"/>
      <c r="C3" s="215"/>
      <c r="D3" s="215"/>
      <c r="E3" s="215"/>
      <c r="F3" s="215"/>
      <c r="G3" s="215"/>
      <c r="H3" s="215"/>
      <c r="I3" s="215"/>
    </row>
    <row r="4" spans="2:10" ht="18">
      <c r="B4" s="4"/>
      <c r="C4" s="4"/>
      <c r="D4" s="4"/>
      <c r="E4" s="4"/>
      <c r="F4" s="4"/>
      <c r="G4" s="45"/>
      <c r="H4" s="102"/>
      <c r="I4" s="46" t="s">
        <v>3</v>
      </c>
    </row>
    <row r="5" spans="2:10" ht="38.25">
      <c r="B5" s="8" t="s">
        <v>138</v>
      </c>
      <c r="C5" s="7" t="s">
        <v>139</v>
      </c>
      <c r="D5" s="7" t="s">
        <v>4</v>
      </c>
      <c r="E5" s="8" t="s">
        <v>5</v>
      </c>
      <c r="F5" s="8" t="s">
        <v>6</v>
      </c>
      <c r="G5" s="8" t="s">
        <v>242</v>
      </c>
      <c r="H5" s="8" t="s">
        <v>7</v>
      </c>
      <c r="I5" s="8" t="s">
        <v>8</v>
      </c>
    </row>
    <row r="6" spans="2:10">
      <c r="B6" s="233"/>
      <c r="C6" s="235"/>
      <c r="D6" s="11">
        <v>2</v>
      </c>
      <c r="E6" s="11">
        <v>3</v>
      </c>
      <c r="F6" s="11">
        <v>4</v>
      </c>
      <c r="G6" s="11">
        <v>5</v>
      </c>
      <c r="H6" s="11" t="s">
        <v>9</v>
      </c>
      <c r="I6" s="11" t="s">
        <v>10</v>
      </c>
    </row>
    <row r="7" spans="2:10" s="2" customFormat="1">
      <c r="B7" s="103"/>
      <c r="C7" s="103" t="s">
        <v>140</v>
      </c>
      <c r="D7" s="104">
        <f>+D8+D12+D14+D17+D19</f>
        <v>1289069.46</v>
      </c>
      <c r="E7" s="104">
        <f>+E8+E12+E14+E17+E19</f>
        <v>1270147.44</v>
      </c>
      <c r="F7" s="104">
        <f>+F8+F12+F14+F17+F19</f>
        <v>1310921.7999999998</v>
      </c>
      <c r="G7" s="104">
        <f>+G8+G12+G14+G17+G19</f>
        <v>1351119.17</v>
      </c>
      <c r="H7" s="105">
        <f>G7/D7*100</f>
        <v>104.81352727105954</v>
      </c>
      <c r="I7" s="105">
        <f>G7/F7*100</f>
        <v>103.0663438505638</v>
      </c>
    </row>
    <row r="8" spans="2:10">
      <c r="B8" s="106"/>
      <c r="C8" s="107" t="s">
        <v>141</v>
      </c>
      <c r="D8" s="108">
        <f>SUM(D9:D11)</f>
        <v>779621.49</v>
      </c>
      <c r="E8" s="108">
        <f t="shared" ref="E8:G8" si="0">SUM(E9:E11)</f>
        <v>718263.69</v>
      </c>
      <c r="F8" s="108">
        <f t="shared" si="0"/>
        <v>718263.69</v>
      </c>
      <c r="G8" s="108">
        <f t="shared" si="0"/>
        <v>766809.14</v>
      </c>
      <c r="H8" s="109">
        <f t="shared" ref="H8:H20" si="1">G8/D8*100</f>
        <v>98.356593531047992</v>
      </c>
      <c r="I8" s="109">
        <f t="shared" ref="I8:I43" si="2">G8/F8*100</f>
        <v>106.7587225521591</v>
      </c>
    </row>
    <row r="9" spans="2:10" s="3" customFormat="1">
      <c r="B9" s="110">
        <v>11</v>
      </c>
      <c r="C9" s="111" t="s">
        <v>142</v>
      </c>
      <c r="D9" s="112">
        <v>356189.72</v>
      </c>
      <c r="E9" s="112">
        <v>356195</v>
      </c>
      <c r="F9" s="112">
        <v>356195</v>
      </c>
      <c r="G9" s="112">
        <v>356046.34</v>
      </c>
      <c r="H9" s="113">
        <f t="shared" si="1"/>
        <v>99.959746171225845</v>
      </c>
      <c r="I9" s="113">
        <f t="shared" si="2"/>
        <v>99.958264433807329</v>
      </c>
    </row>
    <row r="10" spans="2:10" s="3" customFormat="1">
      <c r="B10" s="110" t="s">
        <v>143</v>
      </c>
      <c r="C10" s="111" t="s">
        <v>144</v>
      </c>
      <c r="D10" s="112">
        <v>423431.77</v>
      </c>
      <c r="E10" s="112">
        <v>362068.69</v>
      </c>
      <c r="F10" s="112">
        <v>362068.69</v>
      </c>
      <c r="G10" s="112">
        <v>410762.8</v>
      </c>
      <c r="H10" s="113">
        <f t="shared" si="1"/>
        <v>97.00802563775504</v>
      </c>
      <c r="I10" s="113">
        <f t="shared" si="2"/>
        <v>113.44885966251321</v>
      </c>
    </row>
    <row r="11" spans="2:10" s="3" customFormat="1">
      <c r="B11" s="114" t="s">
        <v>143</v>
      </c>
      <c r="C11" s="111" t="s">
        <v>145</v>
      </c>
      <c r="D11" s="112"/>
      <c r="E11" s="112">
        <v>0</v>
      </c>
      <c r="F11" s="112">
        <v>0</v>
      </c>
      <c r="G11" s="112">
        <v>0</v>
      </c>
      <c r="H11" s="113" t="e">
        <f t="shared" si="1"/>
        <v>#DIV/0!</v>
      </c>
      <c r="I11" s="113" t="e">
        <f t="shared" si="2"/>
        <v>#DIV/0!</v>
      </c>
    </row>
    <row r="12" spans="2:10">
      <c r="B12" s="106"/>
      <c r="C12" s="107" t="s">
        <v>146</v>
      </c>
      <c r="D12" s="108">
        <f>SUM(D13)</f>
        <v>270.72000000000003</v>
      </c>
      <c r="E12" s="108">
        <f t="shared" ref="E12:G12" si="3">SUM(E13)</f>
        <v>278.75</v>
      </c>
      <c r="F12" s="108">
        <f t="shared" si="3"/>
        <v>278.75</v>
      </c>
      <c r="G12" s="108">
        <f t="shared" si="3"/>
        <v>271.86</v>
      </c>
      <c r="H12" s="109">
        <f t="shared" si="1"/>
        <v>100.42109929078013</v>
      </c>
      <c r="I12" s="109">
        <f t="shared" si="2"/>
        <v>97.528251121076238</v>
      </c>
    </row>
    <row r="13" spans="2:10" s="3" customFormat="1">
      <c r="B13" s="110">
        <v>32</v>
      </c>
      <c r="C13" s="111" t="s">
        <v>147</v>
      </c>
      <c r="D13" s="112">
        <v>270.72000000000003</v>
      </c>
      <c r="E13" s="112">
        <v>278.75</v>
      </c>
      <c r="F13" s="112">
        <v>278.75</v>
      </c>
      <c r="G13" s="112">
        <v>271.86</v>
      </c>
      <c r="H13" s="113">
        <f t="shared" si="1"/>
        <v>100.42109929078013</v>
      </c>
      <c r="I13" s="113">
        <f t="shared" si="2"/>
        <v>97.528251121076238</v>
      </c>
    </row>
    <row r="14" spans="2:10">
      <c r="B14" s="106"/>
      <c r="C14" s="107" t="s">
        <v>148</v>
      </c>
      <c r="D14" s="108">
        <f>SUM(D15)+D16</f>
        <v>509177.25</v>
      </c>
      <c r="E14" s="108">
        <f>SUM(E15)+E16</f>
        <v>551605</v>
      </c>
      <c r="F14" s="108">
        <f>SUM(F15)+F16</f>
        <v>592379.36</v>
      </c>
      <c r="G14" s="108">
        <f>SUM(G15)+G16</f>
        <v>584038.17000000004</v>
      </c>
      <c r="H14" s="109">
        <f t="shared" si="1"/>
        <v>114.70233008250075</v>
      </c>
      <c r="I14" s="109">
        <f t="shared" si="2"/>
        <v>98.591917517180221</v>
      </c>
    </row>
    <row r="15" spans="2:10" s="3" customFormat="1">
      <c r="B15" s="110">
        <v>48</v>
      </c>
      <c r="C15" s="111" t="s">
        <v>149</v>
      </c>
      <c r="D15" s="112">
        <v>487229.06</v>
      </c>
      <c r="E15" s="112">
        <v>551605</v>
      </c>
      <c r="F15" s="112">
        <v>560000</v>
      </c>
      <c r="G15" s="112">
        <v>584038.17000000004</v>
      </c>
      <c r="H15" s="113">
        <f t="shared" si="1"/>
        <v>119.86932183396451</v>
      </c>
      <c r="I15" s="113">
        <f t="shared" si="2"/>
        <v>104.29253035714285</v>
      </c>
    </row>
    <row r="16" spans="2:10" s="3" customFormat="1">
      <c r="B16" s="110">
        <v>482</v>
      </c>
      <c r="C16" s="111" t="s">
        <v>150</v>
      </c>
      <c r="D16" s="112">
        <v>21948.19</v>
      </c>
      <c r="E16" s="112"/>
      <c r="F16" s="112">
        <v>32379.360000000001</v>
      </c>
      <c r="G16" s="112"/>
      <c r="H16" s="113"/>
      <c r="I16" s="113"/>
    </row>
    <row r="17" spans="2:9">
      <c r="B17" s="106"/>
      <c r="C17" s="107" t="s">
        <v>151</v>
      </c>
      <c r="D17" s="108">
        <f>SUM(D18)</f>
        <v>0</v>
      </c>
      <c r="E17" s="108">
        <f t="shared" ref="E17:G17" si="4">SUM(E18)</f>
        <v>0</v>
      </c>
      <c r="F17" s="108">
        <f t="shared" si="4"/>
        <v>0</v>
      </c>
      <c r="G17" s="108">
        <f t="shared" si="4"/>
        <v>0</v>
      </c>
      <c r="H17" s="109" t="e">
        <f t="shared" si="1"/>
        <v>#DIV/0!</v>
      </c>
      <c r="I17" s="109" t="e">
        <f t="shared" si="2"/>
        <v>#DIV/0!</v>
      </c>
    </row>
    <row r="18" spans="2:9" s="3" customFormat="1">
      <c r="B18" s="110">
        <v>54</v>
      </c>
      <c r="C18" s="111" t="s">
        <v>152</v>
      </c>
      <c r="D18" s="112"/>
      <c r="E18" s="112">
        <v>0</v>
      </c>
      <c r="F18" s="112">
        <v>0</v>
      </c>
      <c r="G18" s="112">
        <v>0</v>
      </c>
      <c r="H18" s="113" t="e">
        <f t="shared" si="1"/>
        <v>#DIV/0!</v>
      </c>
      <c r="I18" s="113" t="e">
        <f t="shared" si="2"/>
        <v>#DIV/0!</v>
      </c>
    </row>
    <row r="19" spans="2:9">
      <c r="B19" s="115"/>
      <c r="C19" s="107" t="s">
        <v>153</v>
      </c>
      <c r="D19" s="108">
        <f>SUM(D20)</f>
        <v>0</v>
      </c>
      <c r="E19" s="108">
        <f t="shared" ref="E19:G19" si="5">SUM(E20)</f>
        <v>0</v>
      </c>
      <c r="F19" s="108">
        <f t="shared" si="5"/>
        <v>0</v>
      </c>
      <c r="G19" s="108">
        <f t="shared" si="5"/>
        <v>0</v>
      </c>
      <c r="H19" s="109" t="e">
        <f t="shared" si="1"/>
        <v>#DIV/0!</v>
      </c>
      <c r="I19" s="109" t="e">
        <f t="shared" si="2"/>
        <v>#DIV/0!</v>
      </c>
    </row>
    <row r="20" spans="2:9" s="3" customFormat="1">
      <c r="B20" s="110">
        <v>62</v>
      </c>
      <c r="C20" s="111" t="s">
        <v>154</v>
      </c>
      <c r="D20" s="112"/>
      <c r="E20" s="112">
        <v>0</v>
      </c>
      <c r="F20" s="112">
        <v>0</v>
      </c>
      <c r="G20" s="112">
        <v>0</v>
      </c>
      <c r="H20" s="113" t="e">
        <f t="shared" si="1"/>
        <v>#DIV/0!</v>
      </c>
      <c r="I20" s="113" t="e">
        <f t="shared" si="2"/>
        <v>#DIV/0!</v>
      </c>
    </row>
    <row r="21" spans="2:9">
      <c r="B21" s="244" t="s">
        <v>155</v>
      </c>
      <c r="C21" s="245"/>
      <c r="D21" s="245"/>
      <c r="E21" s="245"/>
      <c r="F21" s="245"/>
      <c r="G21" s="245"/>
      <c r="H21" s="245"/>
      <c r="I21" s="246"/>
    </row>
    <row r="22" spans="2:9" s="2" customFormat="1">
      <c r="B22" s="116"/>
      <c r="C22" s="117" t="s">
        <v>53</v>
      </c>
      <c r="D22" s="118">
        <f>D23+D24+D25</f>
        <v>0</v>
      </c>
      <c r="E22" s="118">
        <f t="shared" ref="E22:G22" si="6">E23+E24+E25</f>
        <v>0</v>
      </c>
      <c r="F22" s="118">
        <f t="shared" si="6"/>
        <v>0</v>
      </c>
      <c r="G22" s="118">
        <f t="shared" si="6"/>
        <v>32379.360000000001</v>
      </c>
      <c r="H22" s="119" t="e">
        <f t="shared" ref="H22:H26" si="7">G22/D22*100</f>
        <v>#DIV/0!</v>
      </c>
      <c r="I22" s="119" t="e">
        <f t="shared" ref="I22:I26" si="8">G22/F22*100</f>
        <v>#DIV/0!</v>
      </c>
    </row>
    <row r="23" spans="2:9" s="3" customFormat="1">
      <c r="B23" s="110">
        <v>482</v>
      </c>
      <c r="C23" s="111" t="s">
        <v>156</v>
      </c>
      <c r="D23" s="112">
        <v>0</v>
      </c>
      <c r="E23" s="112">
        <v>0</v>
      </c>
      <c r="F23" s="112">
        <v>0</v>
      </c>
      <c r="G23" s="112">
        <v>32379.360000000001</v>
      </c>
      <c r="H23" s="113" t="e">
        <f t="shared" si="7"/>
        <v>#DIV/0!</v>
      </c>
      <c r="I23" s="113" t="e">
        <f t="shared" si="8"/>
        <v>#DIV/0!</v>
      </c>
    </row>
    <row r="24" spans="2:9" s="3" customFormat="1">
      <c r="B24" s="120">
        <v>322</v>
      </c>
      <c r="C24" s="121" t="s">
        <v>157</v>
      </c>
      <c r="D24" s="112"/>
      <c r="E24" s="112">
        <v>0</v>
      </c>
      <c r="F24" s="112">
        <v>0</v>
      </c>
      <c r="G24" s="112">
        <v>0</v>
      </c>
      <c r="H24" s="113" t="e">
        <f t="shared" si="7"/>
        <v>#DIV/0!</v>
      </c>
      <c r="I24" s="113" t="e">
        <f t="shared" si="8"/>
        <v>#DIV/0!</v>
      </c>
    </row>
    <row r="25" spans="2:9" s="3" customFormat="1">
      <c r="B25" s="120">
        <v>622</v>
      </c>
      <c r="C25" s="121" t="s">
        <v>158</v>
      </c>
      <c r="D25" s="112">
        <v>0</v>
      </c>
      <c r="E25" s="112">
        <v>0</v>
      </c>
      <c r="F25" s="112">
        <v>0</v>
      </c>
      <c r="G25" s="112">
        <v>0</v>
      </c>
      <c r="H25" s="113" t="e">
        <f t="shared" si="7"/>
        <v>#DIV/0!</v>
      </c>
      <c r="I25" s="113" t="e">
        <f t="shared" si="8"/>
        <v>#DIV/0!</v>
      </c>
    </row>
    <row r="26" spans="2:9" s="3" customFormat="1">
      <c r="B26" s="239" t="s">
        <v>56</v>
      </c>
      <c r="C26" s="240"/>
      <c r="D26" s="122">
        <f>+D7+D22</f>
        <v>1289069.46</v>
      </c>
      <c r="E26" s="122">
        <f>+E7+E22</f>
        <v>1270147.44</v>
      </c>
      <c r="F26" s="122">
        <f>+F7+F22</f>
        <v>1310921.7999999998</v>
      </c>
      <c r="G26" s="122">
        <f>+G7+G22</f>
        <v>1383498.53</v>
      </c>
      <c r="H26" s="123">
        <f t="shared" si="7"/>
        <v>107.3253670907695</v>
      </c>
      <c r="I26" s="123">
        <f t="shared" si="8"/>
        <v>105.53631269233605</v>
      </c>
    </row>
    <row r="27" spans="2:9" s="3" customFormat="1">
      <c r="B27" s="124"/>
      <c r="C27" s="125"/>
      <c r="D27" s="112"/>
      <c r="E27" s="112"/>
      <c r="F27" s="112"/>
      <c r="G27" s="112"/>
      <c r="H27" s="113"/>
      <c r="I27" s="113"/>
    </row>
    <row r="28" spans="2:9">
      <c r="B28" s="126"/>
      <c r="C28" s="103" t="s">
        <v>159</v>
      </c>
      <c r="D28" s="104">
        <f>+D29+D33+D36+D39+D41</f>
        <v>1307033.2</v>
      </c>
      <c r="E28" s="104">
        <f t="shared" ref="E28:G28" si="9">+E29+E33+E36+E39+E41</f>
        <v>1270147.44</v>
      </c>
      <c r="F28" s="104">
        <f t="shared" si="9"/>
        <v>1310921.7999999998</v>
      </c>
      <c r="G28" s="104">
        <f t="shared" si="9"/>
        <v>1286378.1499999999</v>
      </c>
      <c r="H28" s="105">
        <f t="shared" ref="H28:H43" si="10">G28/D28*100</f>
        <v>98.419699667919673</v>
      </c>
      <c r="I28" s="105">
        <f t="shared" si="2"/>
        <v>98.127756361973695</v>
      </c>
    </row>
    <row r="29" spans="2:9" s="2" customFormat="1">
      <c r="B29" s="106"/>
      <c r="C29" s="107" t="s">
        <v>141</v>
      </c>
      <c r="D29" s="108">
        <f>SUM(D30:D32)</f>
        <v>829964.59</v>
      </c>
      <c r="E29" s="108">
        <f t="shared" ref="E29" si="11">SUM(E30:E31)</f>
        <v>718263.69</v>
      </c>
      <c r="F29" s="108">
        <f>SUM(F30:F32)</f>
        <v>718263.69</v>
      </c>
      <c r="G29" s="108">
        <f>SUM(G30:G32)</f>
        <v>766809.14</v>
      </c>
      <c r="H29" s="109">
        <f t="shared" si="10"/>
        <v>92.390585000740828</v>
      </c>
      <c r="I29" s="109">
        <f t="shared" si="2"/>
        <v>106.7587225521591</v>
      </c>
    </row>
    <row r="30" spans="2:9" s="3" customFormat="1">
      <c r="B30" s="110">
        <v>11</v>
      </c>
      <c r="C30" s="111" t="s">
        <v>142</v>
      </c>
      <c r="D30" s="112">
        <v>356189.72</v>
      </c>
      <c r="E30" s="112">
        <v>356195</v>
      </c>
      <c r="F30" s="112">
        <v>356195</v>
      </c>
      <c r="G30" s="112">
        <v>356046.34</v>
      </c>
      <c r="H30" s="113">
        <f t="shared" si="10"/>
        <v>99.959746171225845</v>
      </c>
      <c r="I30" s="113">
        <f t="shared" si="2"/>
        <v>99.958264433807329</v>
      </c>
    </row>
    <row r="31" spans="2:9" s="3" customFormat="1">
      <c r="B31" s="110" t="s">
        <v>143</v>
      </c>
      <c r="C31" s="111" t="s">
        <v>144</v>
      </c>
      <c r="D31" s="112">
        <v>473774.87</v>
      </c>
      <c r="E31" s="112">
        <v>362068.69</v>
      </c>
      <c r="F31" s="112">
        <v>362068.69</v>
      </c>
      <c r="G31" s="112">
        <v>410762.8</v>
      </c>
      <c r="H31" s="113">
        <f t="shared" si="10"/>
        <v>86.69999740594092</v>
      </c>
      <c r="I31" s="113">
        <f t="shared" si="2"/>
        <v>113.44885966251321</v>
      </c>
    </row>
    <row r="32" spans="2:9" s="3" customFormat="1">
      <c r="B32" s="110" t="s">
        <v>143</v>
      </c>
      <c r="C32" s="111" t="s">
        <v>160</v>
      </c>
      <c r="D32" s="112"/>
      <c r="E32" s="112">
        <v>0</v>
      </c>
      <c r="F32" s="112">
        <v>0</v>
      </c>
      <c r="G32" s="112">
        <v>0</v>
      </c>
      <c r="H32" s="113" t="e">
        <f t="shared" si="10"/>
        <v>#DIV/0!</v>
      </c>
      <c r="I32" s="113" t="e">
        <f t="shared" si="2"/>
        <v>#DIV/0!</v>
      </c>
    </row>
    <row r="33" spans="2:10" s="2" customFormat="1">
      <c r="B33" s="106"/>
      <c r="C33" s="107" t="s">
        <v>146</v>
      </c>
      <c r="D33" s="108">
        <f>SUM(D34:D35)</f>
        <v>270.72000000000003</v>
      </c>
      <c r="E33" s="108">
        <f t="shared" ref="E33" si="12">SUM(E34)</f>
        <v>278.75</v>
      </c>
      <c r="F33" s="108">
        <f>SUM(F34:F35)</f>
        <v>278.75</v>
      </c>
      <c r="G33" s="108">
        <f>SUM(G34:G35)</f>
        <v>271.86</v>
      </c>
      <c r="H33" s="109">
        <f t="shared" si="10"/>
        <v>100.42109929078013</v>
      </c>
      <c r="I33" s="109">
        <f t="shared" si="2"/>
        <v>97.528251121076238</v>
      </c>
    </row>
    <row r="34" spans="2:10" s="3" customFormat="1">
      <c r="B34" s="110">
        <v>37</v>
      </c>
      <c r="C34" s="111" t="s">
        <v>147</v>
      </c>
      <c r="D34" s="112">
        <v>270.72000000000003</v>
      </c>
      <c r="E34" s="112">
        <v>278.75</v>
      </c>
      <c r="F34" s="112">
        <v>278.75</v>
      </c>
      <c r="G34" s="112">
        <v>271.86</v>
      </c>
      <c r="H34" s="113">
        <f t="shared" si="10"/>
        <v>100.42109929078013</v>
      </c>
      <c r="I34" s="113">
        <f t="shared" si="2"/>
        <v>97.528251121076238</v>
      </c>
    </row>
    <row r="35" spans="2:10" s="3" customFormat="1">
      <c r="B35" s="110">
        <v>37</v>
      </c>
      <c r="C35" s="111" t="s">
        <v>157</v>
      </c>
      <c r="D35" s="112"/>
      <c r="E35" s="112">
        <v>0</v>
      </c>
      <c r="F35" s="112">
        <v>0</v>
      </c>
      <c r="G35" s="112">
        <v>0</v>
      </c>
      <c r="H35" s="113" t="e">
        <f t="shared" si="10"/>
        <v>#DIV/0!</v>
      </c>
      <c r="I35" s="113" t="e">
        <f t="shared" si="2"/>
        <v>#DIV/0!</v>
      </c>
    </row>
    <row r="36" spans="2:10" s="2" customFormat="1">
      <c r="B36" s="106"/>
      <c r="C36" s="107" t="s">
        <v>148</v>
      </c>
      <c r="D36" s="108">
        <f>SUM(D37:D38)</f>
        <v>476797.89</v>
      </c>
      <c r="E36" s="108">
        <f t="shared" ref="E36:G36" si="13">SUM(E37:E38)</f>
        <v>551605</v>
      </c>
      <c r="F36" s="108">
        <f t="shared" si="13"/>
        <v>592379.36</v>
      </c>
      <c r="G36" s="108">
        <f t="shared" si="13"/>
        <v>519297.14999999997</v>
      </c>
      <c r="H36" s="109">
        <f t="shared" si="10"/>
        <v>108.91347484780185</v>
      </c>
      <c r="I36" s="109">
        <f t="shared" si="2"/>
        <v>87.662937817414829</v>
      </c>
    </row>
    <row r="37" spans="2:10" s="3" customFormat="1">
      <c r="B37" s="110">
        <v>48</v>
      </c>
      <c r="C37" s="111" t="s">
        <v>149</v>
      </c>
      <c r="D37" s="112">
        <v>454849.7</v>
      </c>
      <c r="E37" s="112">
        <v>551605</v>
      </c>
      <c r="F37" s="112">
        <v>560000</v>
      </c>
      <c r="G37" s="112">
        <v>486917.79</v>
      </c>
      <c r="H37" s="113">
        <f t="shared" si="10"/>
        <v>107.05026077845055</v>
      </c>
      <c r="I37" s="113">
        <f t="shared" si="2"/>
        <v>86.949605357142858</v>
      </c>
    </row>
    <row r="38" spans="2:10" s="98" customFormat="1" ht="12.75">
      <c r="B38" s="73">
        <v>482</v>
      </c>
      <c r="C38" s="73" t="s">
        <v>156</v>
      </c>
      <c r="D38" s="127">
        <v>21948.19</v>
      </c>
      <c r="E38" s="127">
        <v>0</v>
      </c>
      <c r="F38" s="127">
        <v>32379.360000000001</v>
      </c>
      <c r="G38" s="127">
        <v>32379.360000000001</v>
      </c>
      <c r="H38" s="128">
        <f t="shared" si="10"/>
        <v>147.52633360655253</v>
      </c>
      <c r="I38" s="128">
        <f t="shared" si="2"/>
        <v>100</v>
      </c>
      <c r="J38" s="129"/>
    </row>
    <row r="39" spans="2:10" s="2" customFormat="1">
      <c r="B39" s="106"/>
      <c r="C39" s="107" t="s">
        <v>151</v>
      </c>
      <c r="D39" s="108">
        <f>SUM(D40)</f>
        <v>0</v>
      </c>
      <c r="E39" s="108">
        <f t="shared" ref="E39:G39" si="14">SUM(E40)</f>
        <v>0</v>
      </c>
      <c r="F39" s="108">
        <f t="shared" si="14"/>
        <v>0</v>
      </c>
      <c r="G39" s="108">
        <f t="shared" si="14"/>
        <v>0</v>
      </c>
      <c r="H39" s="109" t="e">
        <f t="shared" si="10"/>
        <v>#DIV/0!</v>
      </c>
      <c r="I39" s="109" t="e">
        <f t="shared" si="2"/>
        <v>#DIV/0!</v>
      </c>
    </row>
    <row r="40" spans="2:10" s="3" customFormat="1">
      <c r="B40" s="110">
        <v>54</v>
      </c>
      <c r="C40" s="111" t="s">
        <v>152</v>
      </c>
      <c r="D40" s="112"/>
      <c r="E40" s="112">
        <v>0</v>
      </c>
      <c r="F40" s="112">
        <v>0</v>
      </c>
      <c r="G40" s="112">
        <v>0</v>
      </c>
      <c r="H40" s="113" t="e">
        <f t="shared" si="10"/>
        <v>#DIV/0!</v>
      </c>
      <c r="I40" s="113" t="e">
        <f t="shared" si="2"/>
        <v>#DIV/0!</v>
      </c>
    </row>
    <row r="41" spans="2:10" s="2" customFormat="1">
      <c r="B41" s="106"/>
      <c r="C41" s="107" t="s">
        <v>153</v>
      </c>
      <c r="D41" s="108">
        <f>SUM(D42:D43)</f>
        <v>0</v>
      </c>
      <c r="E41" s="108">
        <f t="shared" ref="E41:G41" si="15">SUM(E42:E43)</f>
        <v>0</v>
      </c>
      <c r="F41" s="108">
        <f t="shared" si="15"/>
        <v>0</v>
      </c>
      <c r="G41" s="108">
        <f t="shared" si="15"/>
        <v>0</v>
      </c>
      <c r="H41" s="109" t="e">
        <f t="shared" si="10"/>
        <v>#DIV/0!</v>
      </c>
      <c r="I41" s="109" t="e">
        <f t="shared" si="2"/>
        <v>#DIV/0!</v>
      </c>
    </row>
    <row r="42" spans="2:10" s="2" customFormat="1">
      <c r="B42" s="110">
        <v>62</v>
      </c>
      <c r="C42" s="111" t="s">
        <v>161</v>
      </c>
      <c r="D42" s="112">
        <v>0</v>
      </c>
      <c r="E42" s="112">
        <v>0</v>
      </c>
      <c r="F42" s="112">
        <v>0</v>
      </c>
      <c r="G42" s="112">
        <v>0</v>
      </c>
      <c r="H42" s="113" t="e">
        <f t="shared" si="10"/>
        <v>#DIV/0!</v>
      </c>
      <c r="I42" s="113" t="e">
        <f t="shared" si="2"/>
        <v>#DIV/0!</v>
      </c>
    </row>
    <row r="43" spans="2:10" s="3" customFormat="1">
      <c r="B43" s="110">
        <v>622</v>
      </c>
      <c r="C43" s="111" t="s">
        <v>158</v>
      </c>
      <c r="D43" s="112">
        <v>0</v>
      </c>
      <c r="E43" s="112">
        <v>0</v>
      </c>
      <c r="F43" s="112">
        <v>0</v>
      </c>
      <c r="G43" s="112">
        <v>0</v>
      </c>
      <c r="H43" s="113" t="e">
        <f t="shared" si="10"/>
        <v>#DIV/0!</v>
      </c>
      <c r="I43" s="113" t="e">
        <f t="shared" si="2"/>
        <v>#DIV/0!</v>
      </c>
    </row>
    <row r="46" spans="2:10">
      <c r="G46" s="48"/>
    </row>
    <row r="47" spans="2:10">
      <c r="G47" s="48"/>
    </row>
  </sheetData>
  <mergeCells count="5">
    <mergeCell ref="B2:I2"/>
    <mergeCell ref="B3:I3"/>
    <mergeCell ref="B6:C6"/>
    <mergeCell ref="B21:I21"/>
    <mergeCell ref="B26:C26"/>
  </mergeCells>
  <pageMargins left="0.70866141732283505" right="0.70866141732283505" top="0.74803149606299202" bottom="0.74803149606299202" header="0.31496062992126" footer="0.31496062992126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L11" sqref="L11"/>
    </sheetView>
  </sheetViews>
  <sheetFormatPr defaultColWidth="9" defaultRowHeight="15"/>
  <cols>
    <col min="1" max="1" width="37.7109375" style="83" customWidth="1"/>
    <col min="2" max="2" width="14.42578125" style="83" customWidth="1"/>
    <col min="3" max="3" width="17" customWidth="1"/>
    <col min="4" max="4" width="16.85546875" customWidth="1"/>
    <col min="5" max="5" width="20.85546875" customWidth="1"/>
    <col min="6" max="6" width="10.140625" customWidth="1"/>
    <col min="7" max="7" width="14" customWidth="1"/>
  </cols>
  <sheetData>
    <row r="1" spans="1:7" ht="21" customHeight="1">
      <c r="A1" s="215" t="s">
        <v>1</v>
      </c>
      <c r="B1" s="215"/>
      <c r="C1" s="215"/>
      <c r="D1" s="215"/>
      <c r="E1" s="215"/>
      <c r="F1" s="215"/>
      <c r="G1" s="215"/>
    </row>
    <row r="2" spans="1:7" ht="18">
      <c r="A2" s="84"/>
      <c r="B2" s="84"/>
      <c r="C2" s="4"/>
      <c r="D2" s="4"/>
      <c r="E2" s="45"/>
      <c r="F2" s="45"/>
    </row>
    <row r="3" spans="1:7" ht="18" customHeight="1">
      <c r="A3" s="215" t="s">
        <v>162</v>
      </c>
      <c r="B3" s="215"/>
      <c r="C3" s="215"/>
      <c r="D3" s="215"/>
      <c r="E3" s="215"/>
      <c r="F3" s="215"/>
      <c r="G3" s="215"/>
    </row>
    <row r="4" spans="1:7" ht="15.75" customHeight="1">
      <c r="A4" s="215" t="s">
        <v>163</v>
      </c>
      <c r="B4" s="215"/>
      <c r="C4" s="215"/>
      <c r="D4" s="215"/>
      <c r="E4" s="215"/>
      <c r="F4" s="215"/>
      <c r="G4" s="215"/>
    </row>
    <row r="5" spans="1:7" ht="18">
      <c r="A5" s="84"/>
      <c r="B5" s="84"/>
      <c r="C5" s="4"/>
      <c r="D5" s="4"/>
      <c r="E5" s="45"/>
      <c r="F5" s="45"/>
      <c r="G5" s="46" t="s">
        <v>3</v>
      </c>
    </row>
    <row r="6" spans="1:7" ht="38.25">
      <c r="A6" s="8" t="s">
        <v>27</v>
      </c>
      <c r="B6" s="7" t="s">
        <v>4</v>
      </c>
      <c r="C6" s="8" t="s">
        <v>5</v>
      </c>
      <c r="D6" s="8" t="s">
        <v>6</v>
      </c>
      <c r="E6" s="8" t="s">
        <v>242</v>
      </c>
      <c r="F6" s="8" t="s">
        <v>7</v>
      </c>
      <c r="G6" s="8" t="s">
        <v>8</v>
      </c>
    </row>
    <row r="7" spans="1:7" s="69" customFormat="1">
      <c r="A7" s="85"/>
      <c r="B7" s="9">
        <v>2</v>
      </c>
      <c r="C7" s="10">
        <v>3</v>
      </c>
      <c r="D7" s="11">
        <v>4</v>
      </c>
      <c r="E7" s="11">
        <v>5</v>
      </c>
      <c r="F7" s="11" t="s">
        <v>9</v>
      </c>
      <c r="G7" s="11" t="s">
        <v>10</v>
      </c>
    </row>
    <row r="8" spans="1:7" ht="15.75" customHeight="1">
      <c r="A8" s="70" t="s">
        <v>159</v>
      </c>
      <c r="B8" s="86">
        <f>B10</f>
        <v>1307033.2</v>
      </c>
      <c r="C8" s="86">
        <f t="shared" ref="C8:E8" si="0">C10</f>
        <v>1270147.44</v>
      </c>
      <c r="D8" s="86">
        <v>1310921.8</v>
      </c>
      <c r="E8" s="86">
        <f t="shared" si="0"/>
        <v>1286378.1499999999</v>
      </c>
      <c r="F8" s="86">
        <f>E8/B8*100</f>
        <v>98.419699667919673</v>
      </c>
      <c r="G8" s="86">
        <f>E8/D8*100</f>
        <v>98.127756361973681</v>
      </c>
    </row>
    <row r="9" spans="1:7" ht="15.75" customHeight="1">
      <c r="A9" s="87" t="s">
        <v>164</v>
      </c>
      <c r="B9" s="88"/>
      <c r="C9" s="89"/>
      <c r="D9" s="89"/>
      <c r="E9" s="89"/>
      <c r="F9" s="86"/>
      <c r="G9" s="86"/>
    </row>
    <row r="10" spans="1:7">
      <c r="A10" s="87" t="s">
        <v>165</v>
      </c>
      <c r="B10" s="90">
        <f>SUM(B11:B19)</f>
        <v>1307033.2</v>
      </c>
      <c r="C10" s="90">
        <f t="shared" ref="C10:E10" si="1">SUM(C11:C19)</f>
        <v>1270147.44</v>
      </c>
      <c r="D10" s="90">
        <f t="shared" si="1"/>
        <v>1310921.8</v>
      </c>
      <c r="E10" s="90">
        <f t="shared" si="1"/>
        <v>1286378.1499999999</v>
      </c>
      <c r="F10" s="86">
        <f t="shared" ref="F10:F12" si="2">E10/B10*100</f>
        <v>98.419699667919673</v>
      </c>
      <c r="G10" s="86">
        <f t="shared" ref="G10:G12" si="3">E10/D10*100</f>
        <v>98.127756361973681</v>
      </c>
    </row>
    <row r="11" spans="1:7" s="3" customFormat="1">
      <c r="A11" s="91" t="s">
        <v>166</v>
      </c>
      <c r="B11" s="92"/>
      <c r="C11" s="93"/>
      <c r="D11" s="93"/>
      <c r="E11" s="93"/>
      <c r="F11" s="86"/>
      <c r="G11" s="86"/>
    </row>
    <row r="12" spans="1:7" s="3" customFormat="1">
      <c r="A12" s="91" t="s">
        <v>167</v>
      </c>
      <c r="B12" s="94">
        <v>1307033.2</v>
      </c>
      <c r="C12" s="95">
        <v>1270147.44</v>
      </c>
      <c r="D12" s="95">
        <v>1310921.8</v>
      </c>
      <c r="E12" s="94">
        <v>1286378.1499999999</v>
      </c>
      <c r="F12" s="96">
        <f t="shared" si="2"/>
        <v>98.419699667919673</v>
      </c>
      <c r="G12" s="96">
        <f t="shared" si="3"/>
        <v>98.127756361973681</v>
      </c>
    </row>
    <row r="13" spans="1:7" s="3" customFormat="1">
      <c r="A13" s="91" t="s">
        <v>168</v>
      </c>
      <c r="B13" s="91"/>
      <c r="C13" s="93"/>
      <c r="D13" s="93"/>
      <c r="E13" s="93"/>
      <c r="F13" s="93"/>
      <c r="G13" s="93"/>
    </row>
    <row r="14" spans="1:7" s="3" customFormat="1">
      <c r="A14" s="91" t="s">
        <v>169</v>
      </c>
      <c r="B14" s="91"/>
      <c r="C14" s="93"/>
      <c r="D14" s="93"/>
      <c r="E14" s="93"/>
      <c r="F14" s="93"/>
      <c r="G14" s="93"/>
    </row>
    <row r="15" spans="1:7" s="3" customFormat="1">
      <c r="A15" s="91" t="s">
        <v>170</v>
      </c>
      <c r="B15" s="91"/>
      <c r="C15" s="93"/>
      <c r="D15" s="93"/>
      <c r="E15" s="93"/>
      <c r="F15" s="93"/>
      <c r="G15" s="93"/>
    </row>
    <row r="16" spans="1:7" s="3" customFormat="1">
      <c r="A16" s="91" t="s">
        <v>171</v>
      </c>
      <c r="B16" s="91"/>
      <c r="C16" s="93"/>
      <c r="D16" s="93"/>
      <c r="E16" s="93"/>
      <c r="F16" s="93"/>
      <c r="G16" s="93"/>
    </row>
    <row r="17" spans="1:7" s="3" customFormat="1" ht="38.25">
      <c r="A17" s="91" t="s">
        <v>172</v>
      </c>
      <c r="B17" s="91"/>
      <c r="C17" s="93"/>
      <c r="D17" s="93"/>
      <c r="E17" s="93"/>
      <c r="F17" s="93"/>
      <c r="G17" s="93"/>
    </row>
    <row r="18" spans="1:7" s="3" customFormat="1">
      <c r="A18" s="91" t="s">
        <v>173</v>
      </c>
      <c r="B18" s="91"/>
      <c r="C18" s="93"/>
      <c r="D18" s="93"/>
      <c r="E18" s="93"/>
      <c r="F18" s="93"/>
      <c r="G18" s="93"/>
    </row>
    <row r="19" spans="1:7" s="3" customFormat="1" ht="25.5">
      <c r="A19" s="91" t="s">
        <v>174</v>
      </c>
      <c r="B19" s="91"/>
      <c r="C19" s="93"/>
      <c r="D19" s="93"/>
      <c r="E19" s="93"/>
      <c r="F19" s="93"/>
      <c r="G19" s="93"/>
    </row>
    <row r="20" spans="1:7">
      <c r="A20" s="97" t="s">
        <v>175</v>
      </c>
      <c r="B20" s="97"/>
      <c r="C20" s="93"/>
      <c r="D20" s="93"/>
      <c r="E20" s="93"/>
      <c r="F20" s="93"/>
      <c r="G20" s="93"/>
    </row>
  </sheetData>
  <mergeCells count="3">
    <mergeCell ref="A1:G1"/>
    <mergeCell ref="A3:G3"/>
    <mergeCell ref="A4:G4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J6" sqref="J6"/>
    </sheetView>
  </sheetViews>
  <sheetFormatPr defaultColWidth="9" defaultRowHeight="15"/>
  <cols>
    <col min="1" max="1" width="7.42578125" customWidth="1"/>
    <col min="2" max="2" width="8.42578125" customWidth="1"/>
    <col min="3" max="3" width="5.42578125" customWidth="1"/>
    <col min="4" max="4" width="41" customWidth="1"/>
    <col min="5" max="5" width="11.28515625" customWidth="1"/>
    <col min="6" max="6" width="11.7109375" customWidth="1"/>
    <col min="7" max="7" width="11" customWidth="1"/>
    <col min="8" max="8" width="14.7109375" customWidth="1"/>
    <col min="9" max="9" width="11" customWidth="1"/>
    <col min="10" max="10" width="9.28515625" customWidth="1"/>
  </cols>
  <sheetData>
    <row r="1" spans="1:12" ht="15.75" customHeight="1">
      <c r="A1" s="242" t="s">
        <v>1</v>
      </c>
      <c r="B1" s="242"/>
      <c r="C1" s="242"/>
      <c r="D1" s="242"/>
      <c r="E1" s="242"/>
      <c r="F1" s="242"/>
      <c r="G1" s="242"/>
      <c r="H1" s="242"/>
      <c r="I1" s="242"/>
      <c r="J1" s="242"/>
      <c r="K1" s="79"/>
      <c r="L1" s="79"/>
    </row>
    <row r="2" spans="1:12" ht="18">
      <c r="A2" s="247"/>
      <c r="B2" s="247"/>
      <c r="C2" s="247"/>
      <c r="D2" s="247"/>
      <c r="E2" s="247"/>
      <c r="F2" s="247"/>
      <c r="G2" s="247"/>
      <c r="H2" s="247"/>
      <c r="I2" s="80"/>
      <c r="J2" s="81"/>
      <c r="K2" s="81"/>
      <c r="L2" s="81"/>
    </row>
    <row r="3" spans="1:12" ht="18" customHeight="1">
      <c r="A3" s="242" t="s">
        <v>176</v>
      </c>
      <c r="B3" s="242"/>
      <c r="C3" s="242"/>
      <c r="D3" s="242"/>
      <c r="E3" s="242"/>
      <c r="F3" s="242"/>
      <c r="G3" s="242"/>
      <c r="H3" s="242"/>
      <c r="I3" s="242"/>
      <c r="J3" s="242"/>
      <c r="K3" s="79"/>
      <c r="L3" s="79"/>
    </row>
    <row r="4" spans="1:12" ht="15.75" customHeight="1">
      <c r="A4" s="242" t="s">
        <v>177</v>
      </c>
      <c r="B4" s="242"/>
      <c r="C4" s="242"/>
      <c r="D4" s="242"/>
      <c r="E4" s="242"/>
      <c r="F4" s="242"/>
      <c r="G4" s="242"/>
      <c r="H4" s="242"/>
      <c r="I4" s="242"/>
      <c r="J4" s="242"/>
      <c r="K4" s="79"/>
      <c r="L4" s="79"/>
    </row>
    <row r="5" spans="1:12" ht="18">
      <c r="A5" s="4"/>
      <c r="B5" s="4"/>
      <c r="C5" s="4"/>
      <c r="D5" s="4"/>
      <c r="E5" s="4"/>
      <c r="F5" s="4"/>
      <c r="G5" s="4"/>
      <c r="H5" s="45"/>
      <c r="I5" s="45"/>
      <c r="J5" s="46" t="s">
        <v>3</v>
      </c>
    </row>
    <row r="6" spans="1:12" ht="38.25">
      <c r="A6" s="8" t="s">
        <v>178</v>
      </c>
      <c r="B6" s="7" t="s">
        <v>179</v>
      </c>
      <c r="C6" s="7" t="s">
        <v>138</v>
      </c>
      <c r="D6" s="7" t="s">
        <v>180</v>
      </c>
      <c r="E6" s="7" t="s">
        <v>4</v>
      </c>
      <c r="F6" s="8" t="s">
        <v>5</v>
      </c>
      <c r="G6" s="8" t="s">
        <v>6</v>
      </c>
      <c r="H6" s="8" t="s">
        <v>242</v>
      </c>
      <c r="I6" s="8" t="s">
        <v>244</v>
      </c>
      <c r="J6" s="269" t="s">
        <v>250</v>
      </c>
    </row>
    <row r="7" spans="1:12" ht="25.5">
      <c r="A7" s="70">
        <v>8</v>
      </c>
      <c r="B7" s="70"/>
      <c r="C7" s="70"/>
      <c r="D7" s="70" t="s">
        <v>181</v>
      </c>
      <c r="E7" s="70"/>
      <c r="F7" s="71"/>
      <c r="G7" s="71"/>
      <c r="H7" s="71"/>
      <c r="I7" s="71"/>
      <c r="J7" s="71"/>
    </row>
    <row r="8" spans="1:12" ht="25.5">
      <c r="A8" s="72"/>
      <c r="B8" s="72">
        <v>81</v>
      </c>
      <c r="C8" s="72"/>
      <c r="D8" s="72" t="s">
        <v>182</v>
      </c>
      <c r="E8" s="72"/>
      <c r="F8" s="71"/>
      <c r="G8" s="71"/>
      <c r="H8" s="71"/>
      <c r="I8" s="71"/>
      <c r="J8" s="71"/>
    </row>
    <row r="9" spans="1:12">
      <c r="A9" s="70"/>
      <c r="B9" s="70"/>
      <c r="C9" s="73" t="s">
        <v>183</v>
      </c>
      <c r="D9" s="73" t="s">
        <v>147</v>
      </c>
      <c r="E9" s="73"/>
      <c r="F9" s="71"/>
      <c r="G9" s="71"/>
      <c r="H9" s="71"/>
      <c r="I9" s="71"/>
      <c r="J9" s="71"/>
    </row>
    <row r="10" spans="1:12">
      <c r="A10" s="70"/>
      <c r="B10" s="72">
        <v>84</v>
      </c>
      <c r="C10" s="72"/>
      <c r="D10" s="72" t="s">
        <v>184</v>
      </c>
      <c r="E10" s="72"/>
      <c r="F10" s="71"/>
      <c r="G10" s="71"/>
      <c r="H10" s="71"/>
      <c r="I10" s="71"/>
      <c r="J10" s="71"/>
    </row>
    <row r="11" spans="1:12" ht="25.5">
      <c r="A11" s="25"/>
      <c r="B11" s="25"/>
      <c r="C11" s="209" t="s">
        <v>185</v>
      </c>
      <c r="D11" s="210" t="s">
        <v>186</v>
      </c>
      <c r="E11" s="73"/>
      <c r="F11" s="71"/>
      <c r="G11" s="71"/>
      <c r="H11" s="71"/>
      <c r="I11" s="71"/>
      <c r="J11" s="71"/>
    </row>
    <row r="12" spans="1:12" ht="25.5">
      <c r="A12" s="75">
        <v>5</v>
      </c>
      <c r="B12" s="75"/>
      <c r="C12" s="75"/>
      <c r="D12" s="76" t="s">
        <v>187</v>
      </c>
      <c r="E12" s="76"/>
      <c r="F12" s="71"/>
      <c r="G12" s="71"/>
      <c r="H12" s="71"/>
      <c r="I12" s="71"/>
      <c r="J12" s="71"/>
    </row>
    <row r="13" spans="1:12" ht="25.5">
      <c r="A13" s="72"/>
      <c r="B13" s="72">
        <v>54</v>
      </c>
      <c r="C13" s="72"/>
      <c r="D13" s="77" t="s">
        <v>188</v>
      </c>
      <c r="E13" s="77"/>
      <c r="F13" s="71"/>
      <c r="G13" s="71"/>
      <c r="H13" s="71"/>
      <c r="I13" s="71"/>
      <c r="J13" s="82"/>
    </row>
    <row r="14" spans="1:12">
      <c r="A14" s="25"/>
      <c r="B14" s="25"/>
      <c r="C14" s="209" t="s">
        <v>189</v>
      </c>
      <c r="D14" s="209" t="s">
        <v>144</v>
      </c>
      <c r="E14" s="74"/>
      <c r="F14" s="71"/>
      <c r="G14" s="71"/>
      <c r="H14" s="71"/>
      <c r="I14" s="71"/>
      <c r="J14" s="71"/>
    </row>
    <row r="15" spans="1:12">
      <c r="A15" s="25"/>
      <c r="B15" s="25"/>
      <c r="C15" s="73" t="s">
        <v>183</v>
      </c>
      <c r="D15" s="73" t="s">
        <v>147</v>
      </c>
      <c r="E15" s="73"/>
      <c r="F15" s="71"/>
      <c r="G15" s="71"/>
      <c r="H15" s="71"/>
      <c r="I15" s="71"/>
      <c r="J15" s="71"/>
    </row>
    <row r="16" spans="1:12">
      <c r="A16" s="72"/>
      <c r="B16" s="72"/>
      <c r="C16" s="209" t="s">
        <v>190</v>
      </c>
      <c r="D16" s="209" t="s">
        <v>142</v>
      </c>
      <c r="E16" s="74"/>
      <c r="F16" s="71"/>
      <c r="G16" s="71"/>
      <c r="H16" s="71"/>
      <c r="I16" s="71"/>
      <c r="J16" s="82"/>
    </row>
    <row r="17" spans="1:10" ht="25.5">
      <c r="A17" s="25"/>
      <c r="B17" s="25"/>
      <c r="C17" s="209" t="s">
        <v>191</v>
      </c>
      <c r="D17" s="210" t="s">
        <v>149</v>
      </c>
      <c r="E17" s="73"/>
      <c r="F17" s="71"/>
      <c r="G17" s="71"/>
      <c r="H17" s="71"/>
      <c r="I17" s="71"/>
      <c r="J17" s="71"/>
    </row>
    <row r="18" spans="1:10">
      <c r="A18" s="25"/>
      <c r="B18" s="75"/>
      <c r="C18" s="209" t="s">
        <v>192</v>
      </c>
      <c r="D18" s="209" t="s">
        <v>193</v>
      </c>
      <c r="E18" s="74"/>
      <c r="F18" s="71"/>
      <c r="G18" s="71"/>
      <c r="H18" s="71"/>
      <c r="I18" s="71"/>
      <c r="J18" s="71"/>
    </row>
    <row r="19" spans="1:10">
      <c r="A19" s="25"/>
      <c r="B19" s="25"/>
      <c r="C19" s="209" t="s">
        <v>194</v>
      </c>
      <c r="D19" s="209" t="s">
        <v>152</v>
      </c>
      <c r="E19" s="74"/>
      <c r="F19" s="71"/>
      <c r="G19" s="71"/>
      <c r="H19" s="71"/>
      <c r="I19" s="71"/>
      <c r="J19" s="71"/>
    </row>
    <row r="20" spans="1:10">
      <c r="A20" s="25"/>
      <c r="B20" s="75"/>
      <c r="C20" s="209" t="s">
        <v>195</v>
      </c>
      <c r="D20" s="209" t="s">
        <v>196</v>
      </c>
      <c r="E20" s="74"/>
      <c r="F20" s="71"/>
      <c r="G20" s="71"/>
      <c r="H20" s="71"/>
      <c r="I20" s="71"/>
      <c r="J20" s="71"/>
    </row>
    <row r="21" spans="1:10" s="3" customFormat="1">
      <c r="A21" s="74"/>
      <c r="B21" s="73"/>
      <c r="C21" s="73" t="s">
        <v>197</v>
      </c>
      <c r="D21" s="73" t="s">
        <v>154</v>
      </c>
      <c r="E21" s="73"/>
      <c r="F21" s="78"/>
      <c r="G21" s="78"/>
      <c r="H21" s="78"/>
      <c r="I21" s="78"/>
      <c r="J21" s="78"/>
    </row>
    <row r="22" spans="1:10">
      <c r="A22" s="72"/>
      <c r="B22" s="72"/>
      <c r="C22" s="209" t="s">
        <v>198</v>
      </c>
      <c r="D22" s="209" t="s">
        <v>199</v>
      </c>
      <c r="E22" s="74"/>
      <c r="F22" s="71"/>
      <c r="G22" s="71"/>
      <c r="H22" s="71"/>
      <c r="I22" s="71"/>
      <c r="J22" s="82"/>
    </row>
  </sheetData>
  <mergeCells count="4">
    <mergeCell ref="A1:J1"/>
    <mergeCell ref="A2:H2"/>
    <mergeCell ref="A3:J3"/>
    <mergeCell ref="A4:J4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2"/>
  <sheetViews>
    <sheetView tabSelected="1" topLeftCell="B1" workbookViewId="0">
      <pane ySplit="4" topLeftCell="A5" activePane="bottomLeft" state="frozen"/>
      <selection pane="bottomLeft" activeCell="N36" sqref="N36"/>
    </sheetView>
  </sheetViews>
  <sheetFormatPr defaultColWidth="9" defaultRowHeight="15"/>
  <cols>
    <col min="1" max="1" width="4.28515625" customWidth="1"/>
    <col min="2" max="2" width="3.5703125" customWidth="1"/>
    <col min="3" max="3" width="14.7109375" customWidth="1"/>
    <col min="4" max="4" width="51.5703125" customWidth="1"/>
    <col min="5" max="5" width="15.140625" customWidth="1"/>
    <col min="6" max="6" width="11.7109375" customWidth="1"/>
    <col min="7" max="7" width="13.85546875" customWidth="1"/>
    <col min="8" max="8" width="14.5703125" customWidth="1"/>
    <col min="9" max="9" width="12.140625" customWidth="1"/>
    <col min="10" max="10" width="13.7109375" customWidth="1"/>
    <col min="12" max="12" width="10.140625" customWidth="1"/>
    <col min="14" max="14" width="11.7109375" customWidth="1"/>
  </cols>
  <sheetData>
    <row r="1" spans="1:13" ht="18" customHeight="1">
      <c r="A1" s="242" t="s">
        <v>200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3" ht="15.75">
      <c r="A2" s="263" t="s">
        <v>201</v>
      </c>
      <c r="B2" s="263"/>
      <c r="C2" s="263"/>
      <c r="D2" s="263"/>
      <c r="E2" s="263"/>
      <c r="F2" s="263"/>
      <c r="G2" s="263"/>
      <c r="H2" s="263"/>
      <c r="I2" s="263"/>
      <c r="J2" s="263"/>
    </row>
    <row r="3" spans="1:13" ht="14.25" customHeight="1">
      <c r="A3" s="4"/>
      <c r="B3" s="4"/>
      <c r="C3" s="4"/>
      <c r="D3" s="4"/>
      <c r="E3" s="5"/>
      <c r="F3" s="4"/>
      <c r="G3" s="5"/>
      <c r="H3" s="6"/>
      <c r="I3" s="45"/>
      <c r="J3" s="46" t="s">
        <v>3</v>
      </c>
      <c r="L3" s="47"/>
    </row>
    <row r="4" spans="1:13" ht="38.25">
      <c r="A4" s="236" t="s">
        <v>202</v>
      </c>
      <c r="B4" s="264"/>
      <c r="C4" s="265"/>
      <c r="D4" s="7" t="s">
        <v>203</v>
      </c>
      <c r="E4" s="8" t="s">
        <v>4</v>
      </c>
      <c r="F4" s="8" t="s">
        <v>5</v>
      </c>
      <c r="G4" s="8" t="s">
        <v>6</v>
      </c>
      <c r="H4" s="8" t="s">
        <v>243</v>
      </c>
      <c r="I4" s="8" t="s">
        <v>7</v>
      </c>
      <c r="J4" s="8" t="s">
        <v>8</v>
      </c>
    </row>
    <row r="5" spans="1:13" s="1" customFormat="1" ht="9.75" customHeight="1">
      <c r="A5" s="233">
        <v>1</v>
      </c>
      <c r="B5" s="234"/>
      <c r="C5" s="234"/>
      <c r="D5" s="235"/>
      <c r="E5" s="11">
        <v>2</v>
      </c>
      <c r="F5" s="11">
        <v>3</v>
      </c>
      <c r="G5" s="11">
        <v>4</v>
      </c>
      <c r="H5" s="11">
        <v>5</v>
      </c>
      <c r="I5" s="11" t="s">
        <v>9</v>
      </c>
      <c r="J5" s="11" t="s">
        <v>10</v>
      </c>
    </row>
    <row r="6" spans="1:13" ht="17.25" customHeight="1">
      <c r="A6" s="266" t="s">
        <v>204</v>
      </c>
      <c r="B6" s="267"/>
      <c r="C6" s="268"/>
      <c r="D6" s="12" t="s">
        <v>205</v>
      </c>
      <c r="E6" s="13">
        <f>E7+E139+E191+E208</f>
        <v>1307033.2</v>
      </c>
      <c r="F6" s="13">
        <f>F7+F139+F191+F208</f>
        <v>1270807.44</v>
      </c>
      <c r="G6" s="13">
        <f>G7+G139+G191+G208</f>
        <v>1310921.8</v>
      </c>
      <c r="H6" s="13">
        <f>H7+H139+H191+H208</f>
        <v>1286378.1500000001</v>
      </c>
      <c r="I6" s="13">
        <f>H6/E6*100</f>
        <v>98.419699667919701</v>
      </c>
      <c r="J6" s="13">
        <f t="shared" ref="J6:J9" si="0">H6/G6*100</f>
        <v>98.127756361973695</v>
      </c>
    </row>
    <row r="7" spans="1:13">
      <c r="A7" s="254" t="s">
        <v>206</v>
      </c>
      <c r="B7" s="255"/>
      <c r="C7" s="256"/>
      <c r="D7" s="14" t="s">
        <v>207</v>
      </c>
      <c r="E7" s="15">
        <f>E8+E39+E42+E72+E113+E118+E134</f>
        <v>1254684.5899999999</v>
      </c>
      <c r="F7" s="15">
        <f>F8+F39+F42+F72+F113+F118+F134</f>
        <v>1217004.73</v>
      </c>
      <c r="G7" s="15">
        <f>G8+G39+G42+G72+G113+G118+G134</f>
        <v>1257119.0900000001</v>
      </c>
      <c r="H7" s="15">
        <f>H8+H39+H42+H72+H113+H118+H134</f>
        <v>1233417.4900000002</v>
      </c>
      <c r="I7" s="15">
        <f>H7/E7*100</f>
        <v>98.304984362643708</v>
      </c>
      <c r="J7" s="15">
        <f t="shared" si="0"/>
        <v>98.114609809958438</v>
      </c>
    </row>
    <row r="8" spans="1:13">
      <c r="A8" s="251" t="s">
        <v>208</v>
      </c>
      <c r="B8" s="252"/>
      <c r="C8" s="253"/>
      <c r="D8" s="16" t="s">
        <v>144</v>
      </c>
      <c r="E8" s="17">
        <f>+E9+E15+E37</f>
        <v>453273.97999999992</v>
      </c>
      <c r="F8" s="17">
        <f>F9+F15+F37</f>
        <v>340778.98</v>
      </c>
      <c r="G8" s="17">
        <f>G9+G15+G37</f>
        <v>340118.98</v>
      </c>
      <c r="H8" s="17">
        <f>+H9+H15+H37</f>
        <v>389506.48</v>
      </c>
      <c r="I8" s="17">
        <f>H8/E8*100</f>
        <v>85.931797805821546</v>
      </c>
      <c r="J8" s="17">
        <f t="shared" si="0"/>
        <v>114.52065391940197</v>
      </c>
      <c r="L8" s="48"/>
    </row>
    <row r="9" spans="1:13" s="2" customFormat="1">
      <c r="A9" s="18">
        <v>31</v>
      </c>
      <c r="B9" s="19"/>
      <c r="C9" s="20"/>
      <c r="D9" s="21" t="s">
        <v>59</v>
      </c>
      <c r="E9" s="22">
        <f>SUM(E10:E14)</f>
        <v>392593.26999999996</v>
      </c>
      <c r="F9" s="22">
        <v>280393.27</v>
      </c>
      <c r="G9" s="22">
        <v>280393.27</v>
      </c>
      <c r="H9" s="22">
        <f>SUM(H10:H14)</f>
        <v>330736.37</v>
      </c>
      <c r="I9" s="22">
        <f t="shared" ref="I9:J202" si="1">H9/E9*100</f>
        <v>84.244024356301367</v>
      </c>
      <c r="J9" s="22">
        <f t="shared" si="0"/>
        <v>117.95446088987798</v>
      </c>
    </row>
    <row r="10" spans="1:13">
      <c r="A10" s="23"/>
      <c r="B10" s="24"/>
      <c r="C10" s="25">
        <v>3111</v>
      </c>
      <c r="D10" s="206" t="s">
        <v>61</v>
      </c>
      <c r="E10" s="26">
        <v>309356.25</v>
      </c>
      <c r="F10" s="26"/>
      <c r="G10" s="26"/>
      <c r="H10" s="26">
        <v>257468.51</v>
      </c>
      <c r="I10" s="30">
        <f t="shared" si="1"/>
        <v>83.227188718508188</v>
      </c>
      <c r="J10" s="30"/>
    </row>
    <row r="11" spans="1:13">
      <c r="A11" s="23"/>
      <c r="B11" s="24"/>
      <c r="C11" s="25">
        <v>3113</v>
      </c>
      <c r="D11" s="206" t="s">
        <v>62</v>
      </c>
      <c r="E11" s="26">
        <v>2376.73</v>
      </c>
      <c r="F11" s="26"/>
      <c r="G11" s="26"/>
      <c r="H11" s="26">
        <v>1035.2</v>
      </c>
      <c r="I11" s="30">
        <f t="shared" si="1"/>
        <v>43.555641574768693</v>
      </c>
      <c r="J11" s="30"/>
    </row>
    <row r="12" spans="1:13">
      <c r="A12" s="23"/>
      <c r="B12" s="24"/>
      <c r="C12" s="25">
        <v>3114</v>
      </c>
      <c r="D12" s="206" t="s">
        <v>63</v>
      </c>
      <c r="E12" s="26">
        <v>29260.29</v>
      </c>
      <c r="F12" s="26"/>
      <c r="G12" s="26"/>
      <c r="H12" s="26">
        <v>22270.73</v>
      </c>
      <c r="I12" s="30">
        <f t="shared" si="1"/>
        <v>76.11247188595874</v>
      </c>
      <c r="J12" s="30"/>
    </row>
    <row r="13" spans="1:13">
      <c r="A13" s="23"/>
      <c r="B13" s="24"/>
      <c r="C13" s="25">
        <v>3121</v>
      </c>
      <c r="D13" s="206" t="s">
        <v>64</v>
      </c>
      <c r="E13" s="26">
        <v>12100</v>
      </c>
      <c r="F13" s="26"/>
      <c r="G13" s="26"/>
      <c r="H13" s="26">
        <v>11100</v>
      </c>
      <c r="I13" s="30">
        <f t="shared" si="1"/>
        <v>91.735537190082653</v>
      </c>
      <c r="J13" s="30"/>
    </row>
    <row r="14" spans="1:13">
      <c r="A14" s="23"/>
      <c r="B14" s="24"/>
      <c r="C14" s="25">
        <v>3132</v>
      </c>
      <c r="D14" s="206" t="s">
        <v>66</v>
      </c>
      <c r="E14" s="26">
        <v>39500</v>
      </c>
      <c r="F14" s="26"/>
      <c r="G14" s="26"/>
      <c r="H14" s="26">
        <v>38861.93</v>
      </c>
      <c r="I14" s="30">
        <f t="shared" si="1"/>
        <v>98.384632911392416</v>
      </c>
      <c r="J14" s="30"/>
    </row>
    <row r="15" spans="1:13" s="2" customFormat="1">
      <c r="A15" s="27">
        <v>32</v>
      </c>
      <c r="B15" s="28"/>
      <c r="C15" s="29"/>
      <c r="D15" s="21" t="s">
        <v>68</v>
      </c>
      <c r="E15" s="22">
        <f>SUM(E16:E36)</f>
        <v>59725.11</v>
      </c>
      <c r="F15" s="22">
        <v>58770.11</v>
      </c>
      <c r="G15" s="22">
        <v>58770.11</v>
      </c>
      <c r="H15" s="22">
        <f t="shared" ref="H15" si="2">SUM(H16:H36)</f>
        <v>58770.11</v>
      </c>
      <c r="I15" s="22">
        <f t="shared" si="1"/>
        <v>98.40100754942101</v>
      </c>
      <c r="J15" s="22">
        <f t="shared" ref="J15" si="3">H15/G15*100</f>
        <v>100</v>
      </c>
      <c r="M15" s="49"/>
    </row>
    <row r="16" spans="1:13">
      <c r="A16" s="23"/>
      <c r="B16" s="24"/>
      <c r="C16" s="25">
        <v>3211</v>
      </c>
      <c r="D16" s="206" t="s">
        <v>70</v>
      </c>
      <c r="E16" s="30">
        <v>209.18</v>
      </c>
      <c r="F16" s="30"/>
      <c r="G16" s="30"/>
      <c r="H16" s="31">
        <v>0</v>
      </c>
      <c r="I16" s="30">
        <f t="shared" si="1"/>
        <v>0</v>
      </c>
      <c r="J16" s="30"/>
    </row>
    <row r="17" spans="1:10">
      <c r="A17" s="23"/>
      <c r="B17" s="24"/>
      <c r="C17" s="25">
        <v>3212</v>
      </c>
      <c r="D17" s="206" t="s">
        <v>71</v>
      </c>
      <c r="E17" s="30">
        <v>0</v>
      </c>
      <c r="F17" s="30"/>
      <c r="G17" s="30"/>
      <c r="H17" s="30">
        <v>506.55</v>
      </c>
      <c r="I17" s="30" t="e">
        <f t="shared" si="1"/>
        <v>#DIV/0!</v>
      </c>
      <c r="J17" s="30"/>
    </row>
    <row r="18" spans="1:10">
      <c r="A18" s="23"/>
      <c r="B18" s="24"/>
      <c r="C18" s="25">
        <v>3213</v>
      </c>
      <c r="D18" s="206" t="s">
        <v>72</v>
      </c>
      <c r="E18" s="30">
        <v>258.38</v>
      </c>
      <c r="F18" s="30"/>
      <c r="G18" s="30"/>
      <c r="H18" s="30">
        <v>0</v>
      </c>
      <c r="I18" s="30">
        <f t="shared" si="1"/>
        <v>0</v>
      </c>
      <c r="J18" s="30"/>
    </row>
    <row r="19" spans="1:10">
      <c r="A19" s="23"/>
      <c r="B19" s="24"/>
      <c r="C19" s="25">
        <v>3214</v>
      </c>
      <c r="D19" s="206" t="s">
        <v>73</v>
      </c>
      <c r="E19" s="30">
        <v>0</v>
      </c>
      <c r="F19" s="30"/>
      <c r="G19" s="30"/>
      <c r="H19" s="30">
        <v>0</v>
      </c>
      <c r="I19" s="30" t="e">
        <f t="shared" si="1"/>
        <v>#DIV/0!</v>
      </c>
      <c r="J19" s="30"/>
    </row>
    <row r="20" spans="1:10">
      <c r="A20" s="23"/>
      <c r="B20" s="24"/>
      <c r="C20" s="25">
        <v>3221</v>
      </c>
      <c r="D20" s="206" t="s">
        <v>75</v>
      </c>
      <c r="E20" s="30">
        <v>6874.22</v>
      </c>
      <c r="F20" s="30"/>
      <c r="G20" s="30"/>
      <c r="H20" s="30">
        <v>7330.47</v>
      </c>
      <c r="I20" s="30">
        <f t="shared" si="1"/>
        <v>106.63711664741599</v>
      </c>
      <c r="J20" s="30"/>
    </row>
    <row r="21" spans="1:10">
      <c r="A21" s="23"/>
      <c r="B21" s="24"/>
      <c r="C21" s="25">
        <v>3222</v>
      </c>
      <c r="D21" s="206" t="s">
        <v>76</v>
      </c>
      <c r="E21" s="30">
        <v>32076.880000000001</v>
      </c>
      <c r="F21" s="30"/>
      <c r="G21" s="30"/>
      <c r="H21" s="30">
        <v>25438.57</v>
      </c>
      <c r="I21" s="30">
        <f t="shared" si="1"/>
        <v>79.305000985133205</v>
      </c>
      <c r="J21" s="30"/>
    </row>
    <row r="22" spans="1:10">
      <c r="A22" s="23"/>
      <c r="B22" s="24"/>
      <c r="C22" s="25">
        <v>3223</v>
      </c>
      <c r="D22" s="206" t="s">
        <v>77</v>
      </c>
      <c r="E22" s="30">
        <v>8480.64</v>
      </c>
      <c r="F22" s="30"/>
      <c r="G22" s="30"/>
      <c r="H22" s="30">
        <v>14256.79</v>
      </c>
      <c r="I22" s="30">
        <f t="shared" si="1"/>
        <v>168.10983605010946</v>
      </c>
      <c r="J22" s="30"/>
    </row>
    <row r="23" spans="1:10">
      <c r="A23" s="23"/>
      <c r="B23" s="24"/>
      <c r="C23" s="25">
        <v>3224</v>
      </c>
      <c r="D23" s="206" t="s">
        <v>78</v>
      </c>
      <c r="E23" s="30">
        <v>314.39999999999998</v>
      </c>
      <c r="F23" s="30"/>
      <c r="G23" s="30"/>
      <c r="H23" s="30">
        <v>0</v>
      </c>
      <c r="I23" s="30">
        <f t="shared" si="1"/>
        <v>0</v>
      </c>
      <c r="J23" s="30"/>
    </row>
    <row r="24" spans="1:10">
      <c r="A24" s="23"/>
      <c r="B24" s="24"/>
      <c r="C24" s="25">
        <v>3225</v>
      </c>
      <c r="D24" s="206" t="s">
        <v>79</v>
      </c>
      <c r="E24" s="30">
        <v>183.7</v>
      </c>
      <c r="F24" s="30"/>
      <c r="G24" s="30"/>
      <c r="H24" s="30">
        <v>839.37</v>
      </c>
      <c r="I24" s="30">
        <f t="shared" si="1"/>
        <v>456.92433315187805</v>
      </c>
      <c r="J24" s="30"/>
    </row>
    <row r="25" spans="1:10">
      <c r="A25" s="23"/>
      <c r="B25" s="24"/>
      <c r="C25" s="25">
        <v>3227</v>
      </c>
      <c r="D25" s="206" t="s">
        <v>81</v>
      </c>
      <c r="E25" s="30">
        <v>0</v>
      </c>
      <c r="F25" s="30"/>
      <c r="G25" s="30"/>
      <c r="H25" s="30">
        <v>0</v>
      </c>
      <c r="I25" s="30" t="e">
        <f t="shared" si="1"/>
        <v>#DIV/0!</v>
      </c>
      <c r="J25" s="30"/>
    </row>
    <row r="26" spans="1:10">
      <c r="A26" s="23"/>
      <c r="B26" s="24"/>
      <c r="C26" s="25">
        <v>3231</v>
      </c>
      <c r="D26" s="206" t="s">
        <v>83</v>
      </c>
      <c r="E26" s="30">
        <v>1635.76</v>
      </c>
      <c r="F26" s="30"/>
      <c r="G26" s="30"/>
      <c r="H26" s="30">
        <v>1175.1199999999999</v>
      </c>
      <c r="I26" s="30">
        <f t="shared" si="1"/>
        <v>71.839389641512199</v>
      </c>
      <c r="J26" s="30"/>
    </row>
    <row r="27" spans="1:10">
      <c r="A27" s="23"/>
      <c r="B27" s="24"/>
      <c r="C27" s="25">
        <v>3232</v>
      </c>
      <c r="D27" s="206" t="s">
        <v>84</v>
      </c>
      <c r="E27" s="30">
        <v>4565.17</v>
      </c>
      <c r="F27" s="30"/>
      <c r="G27" s="30"/>
      <c r="H27" s="30">
        <v>3559.36</v>
      </c>
      <c r="I27" s="30">
        <f t="shared" si="1"/>
        <v>77.967742712757683</v>
      </c>
      <c r="J27" s="30"/>
    </row>
    <row r="28" spans="1:10">
      <c r="A28" s="23"/>
      <c r="B28" s="24"/>
      <c r="C28" s="25">
        <v>3233</v>
      </c>
      <c r="D28" s="206" t="s">
        <v>85</v>
      </c>
      <c r="E28" s="30">
        <v>0</v>
      </c>
      <c r="F28" s="30"/>
      <c r="G28" s="30"/>
      <c r="H28" s="32">
        <v>0</v>
      </c>
      <c r="I28" s="30" t="e">
        <f t="shared" si="1"/>
        <v>#DIV/0!</v>
      </c>
      <c r="J28" s="30"/>
    </row>
    <row r="29" spans="1:10">
      <c r="A29" s="23"/>
      <c r="B29" s="24"/>
      <c r="C29" s="25">
        <v>3234</v>
      </c>
      <c r="D29" s="206" t="s">
        <v>86</v>
      </c>
      <c r="E29" s="30">
        <v>1117.92</v>
      </c>
      <c r="F29" s="30"/>
      <c r="G29" s="30"/>
      <c r="H29" s="30">
        <v>2265.2800000000002</v>
      </c>
      <c r="I29" s="30">
        <f t="shared" si="1"/>
        <v>202.63346214398169</v>
      </c>
      <c r="J29" s="30"/>
    </row>
    <row r="30" spans="1:10">
      <c r="A30" s="23"/>
      <c r="B30" s="24"/>
      <c r="C30" s="25">
        <v>3236</v>
      </c>
      <c r="D30" s="206" t="s">
        <v>88</v>
      </c>
      <c r="E30" s="30">
        <v>518.75</v>
      </c>
      <c r="F30" s="30"/>
      <c r="G30" s="30"/>
      <c r="H30" s="30">
        <v>399.3</v>
      </c>
      <c r="I30" s="30">
        <f t="shared" si="1"/>
        <v>76.973493975903622</v>
      </c>
      <c r="J30" s="30"/>
    </row>
    <row r="31" spans="1:10">
      <c r="A31" s="23"/>
      <c r="B31" s="24"/>
      <c r="C31" s="25">
        <v>3237</v>
      </c>
      <c r="D31" s="206" t="s">
        <v>89</v>
      </c>
      <c r="E31" s="30">
        <v>2372.61</v>
      </c>
      <c r="F31" s="30"/>
      <c r="G31" s="30"/>
      <c r="H31" s="30">
        <v>75</v>
      </c>
      <c r="I31" s="30">
        <f t="shared" si="1"/>
        <v>3.1610757773085334</v>
      </c>
      <c r="J31" s="30"/>
    </row>
    <row r="32" spans="1:10">
      <c r="A32" s="23"/>
      <c r="B32" s="24"/>
      <c r="C32" s="25">
        <v>3238</v>
      </c>
      <c r="D32" s="206" t="s">
        <v>90</v>
      </c>
      <c r="E32" s="30">
        <v>1117.5</v>
      </c>
      <c r="F32" s="30"/>
      <c r="G32" s="30"/>
      <c r="H32" s="30">
        <v>2257.6999999999998</v>
      </c>
      <c r="I32" s="30">
        <f t="shared" si="1"/>
        <v>202.0313199105145</v>
      </c>
      <c r="J32" s="30"/>
    </row>
    <row r="33" spans="1:12">
      <c r="A33" s="23"/>
      <c r="B33" s="24"/>
      <c r="C33" s="25">
        <v>3239</v>
      </c>
      <c r="D33" s="206" t="s">
        <v>91</v>
      </c>
      <c r="E33" s="30">
        <v>0</v>
      </c>
      <c r="F33" s="30"/>
      <c r="G33" s="30"/>
      <c r="H33" s="30">
        <v>0</v>
      </c>
      <c r="I33" s="30" t="e">
        <f t="shared" si="1"/>
        <v>#DIV/0!</v>
      </c>
      <c r="J33" s="50"/>
    </row>
    <row r="34" spans="1:12">
      <c r="A34" s="23"/>
      <c r="B34" s="24"/>
      <c r="C34" s="25">
        <v>3292</v>
      </c>
      <c r="D34" s="211" t="s">
        <v>94</v>
      </c>
      <c r="E34" s="30">
        <v>0</v>
      </c>
      <c r="F34" s="30"/>
      <c r="G34" s="30"/>
      <c r="H34" s="30">
        <v>200.35</v>
      </c>
      <c r="I34" s="30" t="e">
        <f t="shared" si="1"/>
        <v>#DIV/0!</v>
      </c>
      <c r="J34" s="30"/>
    </row>
    <row r="35" spans="1:12">
      <c r="A35" s="23"/>
      <c r="B35" s="24"/>
      <c r="C35" s="25">
        <v>3295</v>
      </c>
      <c r="D35" s="211" t="s">
        <v>97</v>
      </c>
      <c r="E35" s="30">
        <v>0</v>
      </c>
      <c r="F35" s="30"/>
      <c r="G35" s="30"/>
      <c r="H35" s="30">
        <v>0</v>
      </c>
      <c r="I35" s="30" t="e">
        <f t="shared" si="1"/>
        <v>#DIV/0!</v>
      </c>
      <c r="J35" s="30"/>
    </row>
    <row r="36" spans="1:12">
      <c r="A36" s="23"/>
      <c r="B36" s="24"/>
      <c r="C36" s="34">
        <v>3299</v>
      </c>
      <c r="D36" s="35" t="s">
        <v>100</v>
      </c>
      <c r="E36" s="30">
        <v>0</v>
      </c>
      <c r="F36" s="30"/>
      <c r="G36" s="30"/>
      <c r="H36" s="30">
        <v>466.25</v>
      </c>
      <c r="I36" s="30" t="e">
        <f t="shared" si="1"/>
        <v>#DIV/0!</v>
      </c>
      <c r="J36" s="30"/>
      <c r="L36" s="48"/>
    </row>
    <row r="37" spans="1:12">
      <c r="A37" s="36">
        <v>37</v>
      </c>
      <c r="B37" s="37"/>
      <c r="C37" s="38"/>
      <c r="D37" s="38" t="s">
        <v>109</v>
      </c>
      <c r="E37" s="39">
        <f>E38</f>
        <v>955.6</v>
      </c>
      <c r="F37" s="39">
        <f>F38</f>
        <v>1615.6</v>
      </c>
      <c r="G37" s="39">
        <f>G38</f>
        <v>955.6</v>
      </c>
      <c r="H37" s="39">
        <f>H38</f>
        <v>0</v>
      </c>
      <c r="I37" s="39"/>
      <c r="J37" s="39"/>
    </row>
    <row r="38" spans="1:12" s="2" customFormat="1">
      <c r="A38"/>
      <c r="B38" s="40"/>
      <c r="C38" s="41">
        <v>3721</v>
      </c>
      <c r="D38" s="41" t="s">
        <v>109</v>
      </c>
      <c r="E38" s="30">
        <v>955.6</v>
      </c>
      <c r="F38" s="39">
        <v>1615.6</v>
      </c>
      <c r="G38" s="39">
        <v>955.6</v>
      </c>
      <c r="H38" s="39">
        <v>0</v>
      </c>
      <c r="I38" s="40"/>
      <c r="J38" s="40"/>
    </row>
    <row r="39" spans="1:12">
      <c r="A39" s="260" t="s">
        <v>209</v>
      </c>
      <c r="B39" s="261"/>
      <c r="C39" s="262"/>
      <c r="D39" s="16" t="s">
        <v>147</v>
      </c>
      <c r="E39" s="42">
        <f>E40</f>
        <v>270.72000000000003</v>
      </c>
      <c r="F39" s="42">
        <v>278.75</v>
      </c>
      <c r="G39" s="42">
        <v>278.75</v>
      </c>
      <c r="H39" s="42">
        <f t="shared" ref="H39:H40" si="4">H40</f>
        <v>271.86</v>
      </c>
      <c r="I39" s="42">
        <f t="shared" ref="I39:J41" si="5">H39/E39*100</f>
        <v>100.42109929078013</v>
      </c>
      <c r="J39" s="42">
        <f t="shared" si="5"/>
        <v>36.025506472028745</v>
      </c>
    </row>
    <row r="40" spans="1:12">
      <c r="A40" s="18">
        <v>37</v>
      </c>
      <c r="B40" s="19"/>
      <c r="C40" s="20"/>
      <c r="D40" s="21" t="s">
        <v>109</v>
      </c>
      <c r="E40" s="22">
        <f>E41</f>
        <v>270.72000000000003</v>
      </c>
      <c r="F40" s="22">
        <f>F41</f>
        <v>0</v>
      </c>
      <c r="G40" s="22">
        <f>G41</f>
        <v>0</v>
      </c>
      <c r="H40" s="22">
        <f t="shared" si="4"/>
        <v>271.86</v>
      </c>
      <c r="I40" s="22">
        <f t="shared" si="5"/>
        <v>100.42109929078013</v>
      </c>
      <c r="J40" s="22" t="e">
        <f t="shared" ref="J40" si="6">H40/G40*100</f>
        <v>#DIV/0!</v>
      </c>
      <c r="L40" s="48"/>
    </row>
    <row r="41" spans="1:12" s="2" customFormat="1">
      <c r="A41" s="23"/>
      <c r="B41" s="24"/>
      <c r="C41" s="34">
        <v>3721</v>
      </c>
      <c r="D41" s="35" t="s">
        <v>109</v>
      </c>
      <c r="E41" s="30">
        <v>270.72000000000003</v>
      </c>
      <c r="F41" s="30">
        <v>0</v>
      </c>
      <c r="G41" s="30">
        <v>0</v>
      </c>
      <c r="H41" s="30">
        <v>271.86</v>
      </c>
      <c r="I41" s="30">
        <f t="shared" si="5"/>
        <v>100.42109929078013</v>
      </c>
      <c r="J41" s="30"/>
    </row>
    <row r="42" spans="1:12">
      <c r="A42" s="251" t="s">
        <v>210</v>
      </c>
      <c r="B42" s="252"/>
      <c r="C42" s="253"/>
      <c r="D42" s="16" t="s">
        <v>211</v>
      </c>
      <c r="E42" s="17">
        <f>E43+E49+E68+E70</f>
        <v>324342</v>
      </c>
      <c r="F42" s="17">
        <f>+F43+F49+F68+F70</f>
        <v>324342.00000000006</v>
      </c>
      <c r="G42" s="17">
        <f>+G43+G49+G68+G70</f>
        <v>324342.00000000006</v>
      </c>
      <c r="H42" s="17">
        <f>+H43+H49+H68+H70</f>
        <v>324342.00000000006</v>
      </c>
      <c r="I42" s="42">
        <f t="shared" si="1"/>
        <v>100.00000000000003</v>
      </c>
      <c r="J42" s="17">
        <f t="shared" ref="J42:J43" si="7">H42/G42*100</f>
        <v>100</v>
      </c>
    </row>
    <row r="43" spans="1:12">
      <c r="A43" s="43">
        <v>31</v>
      </c>
      <c r="B43" s="19"/>
      <c r="C43" s="20"/>
      <c r="D43" s="21" t="s">
        <v>59</v>
      </c>
      <c r="E43" s="22">
        <f>SUM(E44:E48)</f>
        <v>221258.65</v>
      </c>
      <c r="F43" s="22">
        <v>221258.65</v>
      </c>
      <c r="G43" s="22">
        <v>221258.65</v>
      </c>
      <c r="H43" s="22">
        <f t="shared" ref="H43" si="8">SUM(H44:H48)</f>
        <v>221258.65</v>
      </c>
      <c r="I43" s="22">
        <f>H43/E43*100</f>
        <v>100</v>
      </c>
      <c r="J43" s="22">
        <f t="shared" si="7"/>
        <v>100</v>
      </c>
    </row>
    <row r="44" spans="1:12">
      <c r="A44" s="23"/>
      <c r="B44" s="24"/>
      <c r="C44" s="25">
        <v>3111</v>
      </c>
      <c r="D44" s="206" t="s">
        <v>61</v>
      </c>
      <c r="E44" s="26">
        <v>165384.68</v>
      </c>
      <c r="F44" s="26"/>
      <c r="G44" s="26"/>
      <c r="H44" s="26">
        <v>165288.06</v>
      </c>
      <c r="I44" s="30">
        <f t="shared" si="1"/>
        <v>99.941578627476261</v>
      </c>
      <c r="J44" s="30"/>
    </row>
    <row r="45" spans="1:12">
      <c r="A45" s="23"/>
      <c r="B45" s="24"/>
      <c r="C45" s="25">
        <v>3113</v>
      </c>
      <c r="D45" s="206" t="s">
        <v>62</v>
      </c>
      <c r="E45" s="26">
        <v>253.92</v>
      </c>
      <c r="F45" s="26"/>
      <c r="G45" s="26"/>
      <c r="H45" s="26">
        <v>0</v>
      </c>
      <c r="I45" s="30">
        <v>0</v>
      </c>
      <c r="J45" s="30"/>
    </row>
    <row r="46" spans="1:12">
      <c r="A46" s="23"/>
      <c r="B46" s="24"/>
      <c r="C46" s="25">
        <v>3114</v>
      </c>
      <c r="D46" s="206" t="s">
        <v>63</v>
      </c>
      <c r="E46" s="26">
        <v>28335.53</v>
      </c>
      <c r="F46" s="26"/>
      <c r="G46" s="26"/>
      <c r="H46" s="26">
        <v>19617.52</v>
      </c>
      <c r="I46" s="30">
        <f t="shared" si="1"/>
        <v>69.232938293372314</v>
      </c>
      <c r="J46" s="30"/>
    </row>
    <row r="47" spans="1:12" s="2" customFormat="1">
      <c r="A47" s="23"/>
      <c r="B47" s="24"/>
      <c r="C47" s="25">
        <v>3121</v>
      </c>
      <c r="D47" s="206" t="s">
        <v>64</v>
      </c>
      <c r="E47" s="26">
        <v>0</v>
      </c>
      <c r="F47" s="26"/>
      <c r="G47" s="26"/>
      <c r="H47" s="26">
        <v>11400</v>
      </c>
      <c r="I47" s="30" t="e">
        <f t="shared" si="1"/>
        <v>#DIV/0!</v>
      </c>
      <c r="J47" s="30"/>
    </row>
    <row r="48" spans="1:12">
      <c r="A48" s="23"/>
      <c r="B48" s="24"/>
      <c r="C48" s="25">
        <v>3131</v>
      </c>
      <c r="D48" s="206" t="s">
        <v>66</v>
      </c>
      <c r="E48" s="26">
        <v>27284.52</v>
      </c>
      <c r="F48" s="26"/>
      <c r="H48" s="26">
        <v>24953.07</v>
      </c>
      <c r="I48" s="30">
        <f t="shared" si="1"/>
        <v>91.455044838611769</v>
      </c>
      <c r="J48" s="30"/>
    </row>
    <row r="49" spans="1:10">
      <c r="A49" s="44">
        <v>32</v>
      </c>
      <c r="B49" s="28"/>
      <c r="C49" s="29"/>
      <c r="D49" s="21" t="s">
        <v>68</v>
      </c>
      <c r="E49" s="22">
        <f>SUM(E50:E67)</f>
        <v>100158.99999999999</v>
      </c>
      <c r="F49" s="22">
        <v>100159</v>
      </c>
      <c r="G49" s="22">
        <v>100159</v>
      </c>
      <c r="H49" s="22">
        <f>SUM(H50:H67)</f>
        <v>100159</v>
      </c>
      <c r="I49" s="22">
        <f t="shared" ref="I49" si="9">H49/E49*100</f>
        <v>100.00000000000003</v>
      </c>
      <c r="J49" s="22">
        <f>H49/G49*100</f>
        <v>100</v>
      </c>
    </row>
    <row r="50" spans="1:10">
      <c r="A50" s="23"/>
      <c r="B50" s="24"/>
      <c r="C50" s="25">
        <v>3211</v>
      </c>
      <c r="D50" s="206" t="s">
        <v>70</v>
      </c>
      <c r="E50" s="30">
        <v>445.13</v>
      </c>
      <c r="F50" s="30"/>
      <c r="G50" s="30"/>
      <c r="H50" s="30">
        <v>255.8</v>
      </c>
      <c r="I50" s="30">
        <f t="shared" ref="I50:I67" si="10">H50/E50*100</f>
        <v>57.466358142565099</v>
      </c>
      <c r="J50" s="30"/>
    </row>
    <row r="51" spans="1:10">
      <c r="A51" s="23"/>
      <c r="B51" s="24"/>
      <c r="C51" s="25">
        <v>3212</v>
      </c>
      <c r="D51" s="206" t="s">
        <v>71</v>
      </c>
      <c r="E51" s="30">
        <v>1610.35</v>
      </c>
      <c r="F51" s="30"/>
      <c r="G51" s="30"/>
      <c r="H51" s="30">
        <v>1172.26</v>
      </c>
      <c r="I51" s="30">
        <f t="shared" si="10"/>
        <v>72.795355047039465</v>
      </c>
      <c r="J51" s="30"/>
    </row>
    <row r="52" spans="1:10">
      <c r="A52" s="23"/>
      <c r="B52" s="24"/>
      <c r="C52" s="25">
        <v>3213</v>
      </c>
      <c r="D52" s="206" t="s">
        <v>212</v>
      </c>
      <c r="E52" s="30">
        <v>395.73</v>
      </c>
      <c r="F52" s="30"/>
      <c r="G52" s="30"/>
      <c r="H52" s="30">
        <v>110</v>
      </c>
      <c r="I52" s="30"/>
      <c r="J52" s="30"/>
    </row>
    <row r="53" spans="1:10">
      <c r="A53" s="23"/>
      <c r="B53" s="24"/>
      <c r="C53" s="25">
        <v>3221</v>
      </c>
      <c r="D53" s="206" t="s">
        <v>75</v>
      </c>
      <c r="E53" s="30">
        <v>9902.5499999999993</v>
      </c>
      <c r="F53" s="30"/>
      <c r="G53" s="30"/>
      <c r="H53" s="30">
        <v>9685.2999999999993</v>
      </c>
      <c r="I53" s="30">
        <f t="shared" si="10"/>
        <v>97.806120645692275</v>
      </c>
      <c r="J53" s="30"/>
    </row>
    <row r="54" spans="1:10">
      <c r="A54" s="23"/>
      <c r="B54" s="24"/>
      <c r="C54" s="25">
        <v>3222</v>
      </c>
      <c r="D54" s="206" t="s">
        <v>76</v>
      </c>
      <c r="E54" s="30">
        <v>38268.36</v>
      </c>
      <c r="F54" s="30"/>
      <c r="G54" s="30"/>
      <c r="H54" s="30">
        <v>38037.22</v>
      </c>
      <c r="I54" s="30">
        <f t="shared" si="10"/>
        <v>99.396002337178814</v>
      </c>
      <c r="J54" s="30"/>
    </row>
    <row r="55" spans="1:10">
      <c r="A55" s="23"/>
      <c r="B55" s="24"/>
      <c r="C55" s="25">
        <v>3223</v>
      </c>
      <c r="D55" s="206" t="s">
        <v>77</v>
      </c>
      <c r="E55" s="30">
        <v>28297.4</v>
      </c>
      <c r="F55" s="30"/>
      <c r="G55" s="30"/>
      <c r="H55" s="30">
        <v>29208.080000000002</v>
      </c>
      <c r="I55" s="30">
        <f t="shared" si="10"/>
        <v>103.21824619929747</v>
      </c>
      <c r="J55" s="30"/>
    </row>
    <row r="56" spans="1:10">
      <c r="A56" s="23"/>
      <c r="B56" s="24"/>
      <c r="C56" s="25">
        <v>3224</v>
      </c>
      <c r="D56" s="206" t="s">
        <v>78</v>
      </c>
      <c r="E56" s="30">
        <v>774.47</v>
      </c>
      <c r="F56" s="30"/>
      <c r="G56" s="30"/>
      <c r="H56" s="30">
        <v>604.49</v>
      </c>
      <c r="I56" s="30">
        <f t="shared" si="10"/>
        <v>78.052087233850244</v>
      </c>
      <c r="J56" s="30"/>
    </row>
    <row r="57" spans="1:10">
      <c r="A57" s="23"/>
      <c r="B57" s="24"/>
      <c r="C57" s="25">
        <v>3225</v>
      </c>
      <c r="D57" s="206" t="s">
        <v>79</v>
      </c>
      <c r="E57" s="30">
        <v>2441.0300000000002</v>
      </c>
      <c r="F57" s="30"/>
      <c r="G57" s="30"/>
      <c r="H57" s="30">
        <v>4644.58</v>
      </c>
      <c r="I57" s="30">
        <f t="shared" si="10"/>
        <v>190.27131989365142</v>
      </c>
      <c r="J57" s="30"/>
    </row>
    <row r="58" spans="1:10">
      <c r="A58" s="23"/>
      <c r="B58" s="24"/>
      <c r="C58" s="25">
        <v>3227</v>
      </c>
      <c r="D58" s="206" t="s">
        <v>81</v>
      </c>
      <c r="E58" s="30">
        <v>1454.38</v>
      </c>
      <c r="F58" s="30"/>
      <c r="G58" s="30"/>
      <c r="H58" s="30">
        <v>752</v>
      </c>
      <c r="I58" s="30">
        <f t="shared" si="10"/>
        <v>51.705881544025637</v>
      </c>
      <c r="J58" s="30"/>
    </row>
    <row r="59" spans="1:10">
      <c r="A59" s="23"/>
      <c r="B59" s="24"/>
      <c r="C59" s="25">
        <v>3231</v>
      </c>
      <c r="D59" s="206" t="s">
        <v>83</v>
      </c>
      <c r="E59" s="30">
        <v>2195.39</v>
      </c>
      <c r="F59" s="30"/>
      <c r="G59" s="30"/>
      <c r="H59" s="30">
        <v>2487.67</v>
      </c>
      <c r="I59" s="30">
        <f t="shared" si="10"/>
        <v>113.31335206956396</v>
      </c>
      <c r="J59" s="30"/>
    </row>
    <row r="60" spans="1:10">
      <c r="A60" s="23"/>
      <c r="B60" s="24"/>
      <c r="C60" s="25">
        <v>3232</v>
      </c>
      <c r="D60" s="206" t="s">
        <v>84</v>
      </c>
      <c r="E60" s="30">
        <v>4956.4799999999996</v>
      </c>
      <c r="F60" s="30"/>
      <c r="G60" s="30"/>
      <c r="H60" s="30">
        <v>6863.44</v>
      </c>
      <c r="I60" s="30">
        <f t="shared" si="10"/>
        <v>138.4740783782039</v>
      </c>
      <c r="J60" s="30"/>
    </row>
    <row r="61" spans="1:10">
      <c r="A61" s="23"/>
      <c r="B61" s="24"/>
      <c r="C61" s="25">
        <v>3234</v>
      </c>
      <c r="D61" s="206" t="s">
        <v>86</v>
      </c>
      <c r="E61" s="30">
        <v>4911.1400000000003</v>
      </c>
      <c r="F61" s="30"/>
      <c r="G61" s="30"/>
      <c r="H61" s="30">
        <v>2319.36</v>
      </c>
      <c r="I61" s="30">
        <f t="shared" si="10"/>
        <v>47.226509527319521</v>
      </c>
      <c r="J61" s="30"/>
    </row>
    <row r="62" spans="1:10">
      <c r="A62" s="23"/>
      <c r="B62" s="24"/>
      <c r="C62" s="25">
        <v>3236</v>
      </c>
      <c r="D62" s="206" t="s">
        <v>88</v>
      </c>
      <c r="E62" s="30">
        <v>1182.48</v>
      </c>
      <c r="F62" s="30"/>
      <c r="G62" s="30"/>
      <c r="H62" s="30">
        <v>776.04</v>
      </c>
      <c r="I62" s="30">
        <f t="shared" si="10"/>
        <v>65.628171300994524</v>
      </c>
      <c r="J62" s="30"/>
    </row>
    <row r="63" spans="1:10">
      <c r="A63" s="23"/>
      <c r="B63" s="24"/>
      <c r="C63" s="25">
        <v>3237</v>
      </c>
      <c r="D63" s="206" t="s">
        <v>89</v>
      </c>
      <c r="E63" s="30">
        <v>770.66</v>
      </c>
      <c r="F63" s="30"/>
      <c r="G63" s="30"/>
      <c r="H63" s="30">
        <v>1132.5</v>
      </c>
      <c r="I63" s="30">
        <f t="shared" si="10"/>
        <v>146.9519632522773</v>
      </c>
      <c r="J63" s="30"/>
    </row>
    <row r="64" spans="1:10">
      <c r="A64" s="23"/>
      <c r="B64" s="24"/>
      <c r="C64" s="25">
        <v>3238</v>
      </c>
      <c r="D64" s="206" t="s">
        <v>90</v>
      </c>
      <c r="E64" s="30">
        <v>2125.4499999999998</v>
      </c>
      <c r="F64" s="30"/>
      <c r="G64" s="30"/>
      <c r="H64" s="30">
        <v>2023.65</v>
      </c>
      <c r="I64" s="30">
        <f t="shared" si="10"/>
        <v>95.210426027429492</v>
      </c>
      <c r="J64" s="30"/>
    </row>
    <row r="65" spans="1:10">
      <c r="A65" s="23"/>
      <c r="B65" s="24"/>
      <c r="C65" s="25">
        <v>3239</v>
      </c>
      <c r="D65" s="206" t="s">
        <v>91</v>
      </c>
      <c r="E65" s="30">
        <v>0</v>
      </c>
      <c r="F65" s="30"/>
      <c r="G65" s="30"/>
      <c r="H65" s="30">
        <v>0</v>
      </c>
      <c r="I65" s="30" t="e">
        <f t="shared" si="10"/>
        <v>#DIV/0!</v>
      </c>
      <c r="J65" s="30"/>
    </row>
    <row r="66" spans="1:10" s="3" customFormat="1">
      <c r="A66" s="23"/>
      <c r="B66" s="24"/>
      <c r="C66" s="25">
        <v>3295</v>
      </c>
      <c r="D66" s="206" t="s">
        <v>213</v>
      </c>
      <c r="E66" s="30">
        <v>168</v>
      </c>
      <c r="F66" s="30"/>
      <c r="G66" s="30"/>
      <c r="H66" s="30">
        <v>0</v>
      </c>
      <c r="I66" s="30">
        <f t="shared" si="10"/>
        <v>0</v>
      </c>
      <c r="J66" s="30"/>
    </row>
    <row r="67" spans="1:10" s="2" customFormat="1">
      <c r="A67" s="23"/>
      <c r="B67" s="24"/>
      <c r="C67" s="33">
        <v>3299</v>
      </c>
      <c r="D67" s="211" t="s">
        <v>214</v>
      </c>
      <c r="E67" s="30">
        <v>260</v>
      </c>
      <c r="F67" s="30"/>
      <c r="G67" s="30"/>
      <c r="H67" s="30">
        <v>86.61</v>
      </c>
      <c r="I67" s="30">
        <f t="shared" si="10"/>
        <v>33.311538461538461</v>
      </c>
      <c r="J67" s="30"/>
    </row>
    <row r="68" spans="1:10" s="2" customFormat="1">
      <c r="A68" s="44">
        <v>34</v>
      </c>
      <c r="B68" s="28"/>
      <c r="C68" s="28"/>
      <c r="D68" s="21" t="s">
        <v>68</v>
      </c>
      <c r="E68" s="22">
        <f>SUM(E69)</f>
        <v>999.4</v>
      </c>
      <c r="F68" s="22">
        <f t="shared" ref="F68:H68" si="11">SUM(F69)</f>
        <v>999.4</v>
      </c>
      <c r="G68" s="22">
        <f t="shared" si="11"/>
        <v>999.4</v>
      </c>
      <c r="H68" s="22">
        <f t="shared" si="11"/>
        <v>999.4</v>
      </c>
      <c r="I68" s="22">
        <f t="shared" si="1"/>
        <v>100</v>
      </c>
      <c r="J68" s="22">
        <f t="shared" ref="J68:J193" si="12">H68/G68*100</f>
        <v>100</v>
      </c>
    </row>
    <row r="69" spans="1:10">
      <c r="A69" s="23"/>
      <c r="B69" s="24"/>
      <c r="C69" s="25">
        <v>3431</v>
      </c>
      <c r="D69" s="206" t="s">
        <v>215</v>
      </c>
      <c r="E69" s="30">
        <v>999.4</v>
      </c>
      <c r="F69" s="30">
        <v>999.4</v>
      </c>
      <c r="G69" s="30">
        <v>999.4</v>
      </c>
      <c r="H69" s="30">
        <v>999.4</v>
      </c>
      <c r="I69" s="30">
        <f t="shared" si="1"/>
        <v>100</v>
      </c>
      <c r="J69" s="30"/>
    </row>
    <row r="70" spans="1:10">
      <c r="A70" s="44">
        <v>37</v>
      </c>
      <c r="B70" s="28"/>
      <c r="C70" s="28"/>
      <c r="D70" s="21" t="s">
        <v>101</v>
      </c>
      <c r="E70" s="22">
        <f>SUM(E71)</f>
        <v>1924.95</v>
      </c>
      <c r="F70" s="22">
        <f t="shared" ref="F70:H70" si="13">SUM(F71)</f>
        <v>1924.95</v>
      </c>
      <c r="G70" s="22">
        <f t="shared" si="13"/>
        <v>1924.95</v>
      </c>
      <c r="H70" s="22">
        <f t="shared" si="13"/>
        <v>1924.95</v>
      </c>
      <c r="I70" s="22">
        <f t="shared" si="1"/>
        <v>100</v>
      </c>
      <c r="J70" s="22">
        <f t="shared" si="12"/>
        <v>100</v>
      </c>
    </row>
    <row r="71" spans="1:10" s="2" customFormat="1">
      <c r="A71" s="23"/>
      <c r="B71" s="24"/>
      <c r="C71" s="34">
        <v>3721</v>
      </c>
      <c r="D71" s="35" t="s">
        <v>109</v>
      </c>
      <c r="E71" s="30">
        <v>1924.95</v>
      </c>
      <c r="F71" s="30">
        <v>1924.95</v>
      </c>
      <c r="G71" s="30">
        <v>1924.95</v>
      </c>
      <c r="H71" s="30">
        <v>1924.95</v>
      </c>
      <c r="I71" s="30">
        <f t="shared" si="1"/>
        <v>100</v>
      </c>
      <c r="J71" s="30"/>
    </row>
    <row r="72" spans="1:10" ht="15" customHeight="1">
      <c r="A72" s="251" t="s">
        <v>216</v>
      </c>
      <c r="B72" s="252"/>
      <c r="C72" s="253"/>
      <c r="D72" s="16" t="s">
        <v>217</v>
      </c>
      <c r="E72" s="17">
        <f>E73+E80+E106+E111</f>
        <v>454849.70000000007</v>
      </c>
      <c r="F72" s="17">
        <f t="shared" ref="F72:H72" si="14">+F73+F80+F106+F111</f>
        <v>551605</v>
      </c>
      <c r="G72" s="17">
        <f t="shared" si="14"/>
        <v>560000</v>
      </c>
      <c r="H72" s="17">
        <f t="shared" si="14"/>
        <v>486917.79000000004</v>
      </c>
      <c r="I72" s="17">
        <f>H72/E72*100</f>
        <v>107.05026077845055</v>
      </c>
      <c r="J72" s="17">
        <f t="shared" si="12"/>
        <v>86.949605357142872</v>
      </c>
    </row>
    <row r="73" spans="1:10">
      <c r="A73" s="44">
        <v>31</v>
      </c>
      <c r="B73" s="19"/>
      <c r="C73" s="20"/>
      <c r="D73" s="21" t="s">
        <v>59</v>
      </c>
      <c r="E73" s="22">
        <f>SUM(E74:E79)</f>
        <v>315135.40000000002</v>
      </c>
      <c r="F73" s="22">
        <v>361758</v>
      </c>
      <c r="G73" s="22">
        <v>396224</v>
      </c>
      <c r="H73" s="22">
        <f>SUM(H74:H79)</f>
        <v>346763.18</v>
      </c>
      <c r="I73" s="22">
        <f t="shared" ref="I73" si="15">H73/E73*100</f>
        <v>110.03625108445448</v>
      </c>
      <c r="J73" s="22">
        <f t="shared" si="12"/>
        <v>87.516955055726058</v>
      </c>
    </row>
    <row r="74" spans="1:10">
      <c r="A74" s="23"/>
      <c r="B74" s="24"/>
      <c r="C74" s="25">
        <v>3111</v>
      </c>
      <c r="D74" s="206" t="s">
        <v>61</v>
      </c>
      <c r="E74" s="26">
        <v>169737.01</v>
      </c>
      <c r="F74" s="26"/>
      <c r="G74" s="26"/>
      <c r="H74" s="26">
        <v>241677.14</v>
      </c>
      <c r="I74" s="30">
        <f t="shared" si="1"/>
        <v>142.38329047978399</v>
      </c>
      <c r="J74" s="30"/>
    </row>
    <row r="75" spans="1:10">
      <c r="A75" s="23"/>
      <c r="B75" s="24"/>
      <c r="C75" s="25">
        <v>3113</v>
      </c>
      <c r="D75" s="206" t="s">
        <v>62</v>
      </c>
      <c r="E75" s="26">
        <v>6286.01</v>
      </c>
      <c r="F75" s="26"/>
      <c r="G75" s="26"/>
      <c r="H75" s="26">
        <v>4486.9399999999996</v>
      </c>
      <c r="I75" s="30">
        <f t="shared" si="1"/>
        <v>71.379778269522305</v>
      </c>
      <c r="J75" s="30"/>
    </row>
    <row r="76" spans="1:10">
      <c r="A76" s="23"/>
      <c r="B76" s="24"/>
      <c r="C76" s="25">
        <v>3114</v>
      </c>
      <c r="D76" s="206" t="s">
        <v>63</v>
      </c>
      <c r="E76" s="26">
        <v>52460.11</v>
      </c>
      <c r="F76" s="26"/>
      <c r="G76" s="26"/>
      <c r="H76" s="26">
        <v>36007.870000000003</v>
      </c>
      <c r="I76" s="30">
        <f t="shared" si="1"/>
        <v>68.638571287784188</v>
      </c>
      <c r="J76" s="30"/>
    </row>
    <row r="77" spans="1:10">
      <c r="A77" s="23"/>
      <c r="B77" s="24"/>
      <c r="C77" s="25">
        <v>3121</v>
      </c>
      <c r="D77" s="206" t="s">
        <v>64</v>
      </c>
      <c r="E77" s="26">
        <v>23953.119999999999</v>
      </c>
      <c r="F77" s="26"/>
      <c r="G77" s="26"/>
      <c r="H77" s="26">
        <v>12074.98</v>
      </c>
      <c r="I77" s="30">
        <f t="shared" si="1"/>
        <v>50.410885930517615</v>
      </c>
      <c r="J77" s="30"/>
    </row>
    <row r="78" spans="1:10" s="2" customFormat="1">
      <c r="A78" s="23"/>
      <c r="B78" s="24"/>
      <c r="C78" s="25">
        <v>3132</v>
      </c>
      <c r="D78" s="206" t="s">
        <v>66</v>
      </c>
      <c r="E78" s="26">
        <v>62699.15</v>
      </c>
      <c r="F78" s="26"/>
      <c r="G78" s="51"/>
      <c r="H78" s="52">
        <v>52516.25</v>
      </c>
      <c r="I78" s="30">
        <f t="shared" si="1"/>
        <v>83.759109971985268</v>
      </c>
      <c r="J78" s="30"/>
    </row>
    <row r="79" spans="1:10" s="2" customFormat="1">
      <c r="A79" s="23"/>
      <c r="B79" s="24"/>
      <c r="C79" s="25">
        <v>3133</v>
      </c>
      <c r="D79" s="211" t="s">
        <v>67</v>
      </c>
      <c r="E79" s="52">
        <v>0</v>
      </c>
      <c r="F79" s="52"/>
      <c r="G79" s="51"/>
      <c r="H79" s="52">
        <v>0</v>
      </c>
      <c r="I79" s="30" t="e">
        <f t="shared" si="1"/>
        <v>#DIV/0!</v>
      </c>
      <c r="J79" s="30"/>
    </row>
    <row r="80" spans="1:10">
      <c r="A80" s="44">
        <v>32</v>
      </c>
      <c r="B80" s="28"/>
      <c r="C80" s="29"/>
      <c r="D80" s="21" t="s">
        <v>68</v>
      </c>
      <c r="E80" s="22">
        <f>SUM(E81:E105)</f>
        <v>137020.19</v>
      </c>
      <c r="F80" s="22">
        <v>186071</v>
      </c>
      <c r="G80" s="22">
        <v>160000</v>
      </c>
      <c r="H80" s="22">
        <f t="shared" ref="H80" si="16">SUM(H81:H105)</f>
        <v>137018.67000000004</v>
      </c>
      <c r="I80" s="22">
        <f t="shared" si="1"/>
        <v>99.998890674432744</v>
      </c>
      <c r="J80" s="22">
        <f t="shared" si="12"/>
        <v>85.636668750000027</v>
      </c>
    </row>
    <row r="81" spans="1:10">
      <c r="A81" s="53"/>
      <c r="B81" s="37"/>
      <c r="C81" s="25">
        <v>3211</v>
      </c>
      <c r="D81" s="206" t="s">
        <v>70</v>
      </c>
      <c r="E81" s="30">
        <v>2086.9899999999998</v>
      </c>
      <c r="F81" s="39"/>
      <c r="G81" s="39"/>
      <c r="H81" s="30">
        <v>466.5</v>
      </c>
      <c r="I81" s="30">
        <f t="shared" si="1"/>
        <v>22.352766424371946</v>
      </c>
      <c r="J81" s="39"/>
    </row>
    <row r="82" spans="1:10">
      <c r="A82" s="23"/>
      <c r="B82" s="24"/>
      <c r="C82" s="25">
        <v>3212</v>
      </c>
      <c r="D82" s="206" t="s">
        <v>71</v>
      </c>
      <c r="E82" s="30">
        <v>3883.04</v>
      </c>
      <c r="F82" s="30"/>
      <c r="G82" s="30"/>
      <c r="H82" s="30">
        <v>3492.94</v>
      </c>
      <c r="I82" s="30">
        <f t="shared" si="1"/>
        <v>89.953747579216284</v>
      </c>
      <c r="J82" s="30"/>
    </row>
    <row r="83" spans="1:10">
      <c r="A83" s="23"/>
      <c r="B83" s="24"/>
      <c r="C83" s="25">
        <v>3213</v>
      </c>
      <c r="D83" s="206" t="s">
        <v>72</v>
      </c>
      <c r="E83" s="30">
        <v>877.27</v>
      </c>
      <c r="F83" s="30"/>
      <c r="G83" s="30"/>
      <c r="H83" s="30">
        <v>0</v>
      </c>
      <c r="I83" s="30">
        <f t="shared" si="1"/>
        <v>0</v>
      </c>
      <c r="J83" s="30"/>
    </row>
    <row r="84" spans="1:10">
      <c r="A84" s="23"/>
      <c r="B84" s="24"/>
      <c r="C84" s="25">
        <v>3214</v>
      </c>
      <c r="D84" s="206" t="s">
        <v>73</v>
      </c>
      <c r="E84" s="30">
        <v>0</v>
      </c>
      <c r="F84" s="30"/>
      <c r="G84" s="30"/>
      <c r="H84" s="30">
        <v>0</v>
      </c>
      <c r="I84" s="30" t="e">
        <f t="shared" si="1"/>
        <v>#DIV/0!</v>
      </c>
      <c r="J84" s="30"/>
    </row>
    <row r="85" spans="1:10">
      <c r="A85" s="23"/>
      <c r="B85" s="24"/>
      <c r="C85" s="25">
        <v>3221</v>
      </c>
      <c r="D85" s="206" t="s">
        <v>75</v>
      </c>
      <c r="E85" s="30">
        <v>13732.17</v>
      </c>
      <c r="F85" s="30"/>
      <c r="G85" s="30"/>
      <c r="H85" s="30">
        <v>12789.61</v>
      </c>
      <c r="I85" s="30">
        <f t="shared" si="1"/>
        <v>93.136117598311117</v>
      </c>
      <c r="J85" s="30"/>
    </row>
    <row r="86" spans="1:10">
      <c r="A86" s="23"/>
      <c r="B86" s="24"/>
      <c r="C86" s="25">
        <v>3222</v>
      </c>
      <c r="D86" s="206" t="s">
        <v>76</v>
      </c>
      <c r="E86" s="30">
        <v>60887.6</v>
      </c>
      <c r="F86" s="30"/>
      <c r="G86" s="30"/>
      <c r="H86" s="30">
        <v>56983.48</v>
      </c>
      <c r="I86" s="30">
        <f t="shared" si="1"/>
        <v>93.587988358877666</v>
      </c>
      <c r="J86" s="30"/>
    </row>
    <row r="87" spans="1:10">
      <c r="A87" s="23"/>
      <c r="B87" s="24"/>
      <c r="C87" s="25">
        <v>3223</v>
      </c>
      <c r="D87" s="206" t="s">
        <v>77</v>
      </c>
      <c r="E87" s="30">
        <v>10349.67</v>
      </c>
      <c r="F87" s="30"/>
      <c r="G87" s="30"/>
      <c r="H87" s="30">
        <v>17858.05</v>
      </c>
      <c r="I87" s="30">
        <f t="shared" si="1"/>
        <v>172.54704739378164</v>
      </c>
      <c r="J87" s="30"/>
    </row>
    <row r="88" spans="1:10">
      <c r="A88" s="23"/>
      <c r="B88" s="24"/>
      <c r="C88" s="25">
        <v>3224</v>
      </c>
      <c r="D88" s="206" t="s">
        <v>78</v>
      </c>
      <c r="E88" s="30">
        <v>1907.13</v>
      </c>
      <c r="F88" s="30"/>
      <c r="G88" s="30"/>
      <c r="H88" s="30">
        <v>34.630000000000003</v>
      </c>
      <c r="I88" s="30">
        <f t="shared" si="1"/>
        <v>1.8158174849118833</v>
      </c>
      <c r="J88" s="30"/>
    </row>
    <row r="89" spans="1:10">
      <c r="A89" s="23"/>
      <c r="B89" s="24"/>
      <c r="C89" s="25">
        <v>3225</v>
      </c>
      <c r="D89" s="206" t="s">
        <v>79</v>
      </c>
      <c r="E89" s="30">
        <v>7668.34</v>
      </c>
      <c r="F89" s="30"/>
      <c r="G89" s="30"/>
      <c r="H89" s="30">
        <v>4852.16</v>
      </c>
      <c r="I89" s="30">
        <f t="shared" si="1"/>
        <v>63.275232970890691</v>
      </c>
      <c r="J89" s="30"/>
    </row>
    <row r="90" spans="1:10">
      <c r="A90" s="23"/>
      <c r="B90" s="24"/>
      <c r="C90" s="25">
        <v>3227</v>
      </c>
      <c r="D90" s="206" t="s">
        <v>81</v>
      </c>
      <c r="E90" s="30">
        <v>1219.71</v>
      </c>
      <c r="F90" s="30"/>
      <c r="G90" s="30"/>
      <c r="H90" s="30">
        <v>1044.83</v>
      </c>
      <c r="I90" s="30">
        <f t="shared" si="1"/>
        <v>85.662165596740209</v>
      </c>
      <c r="J90" s="30"/>
    </row>
    <row r="91" spans="1:10">
      <c r="A91" s="23"/>
      <c r="B91" s="24"/>
      <c r="C91" s="25">
        <v>3231</v>
      </c>
      <c r="D91" s="206" t="s">
        <v>83</v>
      </c>
      <c r="E91" s="30">
        <v>1998.46</v>
      </c>
      <c r="F91" s="30"/>
      <c r="G91" s="30"/>
      <c r="H91" s="32">
        <v>1680.15</v>
      </c>
      <c r="I91" s="30">
        <f t="shared" si="1"/>
        <v>84.072235621428504</v>
      </c>
      <c r="J91" s="30"/>
    </row>
    <row r="92" spans="1:10">
      <c r="A92" s="23"/>
      <c r="B92" s="24"/>
      <c r="C92" s="25">
        <v>3232</v>
      </c>
      <c r="D92" s="206" t="s">
        <v>84</v>
      </c>
      <c r="E92" s="30">
        <v>6115.55</v>
      </c>
      <c r="F92" s="30"/>
      <c r="G92" s="30"/>
      <c r="H92" s="30">
        <v>16682.86</v>
      </c>
      <c r="I92" s="30">
        <f t="shared" si="1"/>
        <v>272.7941068260418</v>
      </c>
      <c r="J92" s="30"/>
    </row>
    <row r="93" spans="1:10">
      <c r="A93" s="23"/>
      <c r="B93" s="24"/>
      <c r="C93" s="25">
        <v>3233</v>
      </c>
      <c r="D93" s="206" t="s">
        <v>85</v>
      </c>
      <c r="E93" s="30">
        <v>0</v>
      </c>
      <c r="F93" s="30"/>
      <c r="G93" s="30"/>
      <c r="H93" s="30">
        <v>0</v>
      </c>
      <c r="I93" s="30" t="e">
        <f t="shared" si="1"/>
        <v>#DIV/0!</v>
      </c>
      <c r="J93" s="30"/>
    </row>
    <row r="94" spans="1:10">
      <c r="A94" s="23"/>
      <c r="B94" s="24"/>
      <c r="C94" s="25">
        <v>3234</v>
      </c>
      <c r="D94" s="206" t="s">
        <v>86</v>
      </c>
      <c r="E94" s="30">
        <v>9496.4599999999991</v>
      </c>
      <c r="F94" s="30"/>
      <c r="G94" s="30"/>
      <c r="H94" s="30">
        <v>7982.96</v>
      </c>
      <c r="I94" s="30">
        <f t="shared" si="1"/>
        <v>84.062482230220539</v>
      </c>
      <c r="J94" s="30"/>
    </row>
    <row r="95" spans="1:10">
      <c r="A95" s="23"/>
      <c r="B95" s="24"/>
      <c r="C95" s="25">
        <v>3236</v>
      </c>
      <c r="D95" s="206" t="s">
        <v>88</v>
      </c>
      <c r="E95" s="30">
        <v>4979.62</v>
      </c>
      <c r="F95" s="30"/>
      <c r="G95" s="30"/>
      <c r="H95" s="30">
        <v>245.6</v>
      </c>
      <c r="I95" s="30">
        <f t="shared" si="1"/>
        <v>4.9321032528586519</v>
      </c>
      <c r="J95" s="30"/>
    </row>
    <row r="96" spans="1:10">
      <c r="A96" s="23"/>
      <c r="B96" s="24"/>
      <c r="C96" s="25">
        <v>3237</v>
      </c>
      <c r="D96" s="206" t="s">
        <v>89</v>
      </c>
      <c r="E96" s="30">
        <v>1941.56</v>
      </c>
      <c r="F96" s="30"/>
      <c r="G96" s="30"/>
      <c r="H96" s="30">
        <v>3784.57</v>
      </c>
      <c r="I96" s="30">
        <f t="shared" si="1"/>
        <v>194.92418467623972</v>
      </c>
      <c r="J96" s="30"/>
    </row>
    <row r="97" spans="1:10">
      <c r="A97" s="23"/>
      <c r="B97" s="24"/>
      <c r="C97" s="25">
        <v>3238</v>
      </c>
      <c r="D97" s="206" t="s">
        <v>90</v>
      </c>
      <c r="E97" s="30">
        <v>2859</v>
      </c>
      <c r="F97" s="30"/>
      <c r="G97" s="30"/>
      <c r="H97" s="30">
        <v>2921.16</v>
      </c>
      <c r="I97" s="30">
        <f t="shared" si="1"/>
        <v>102.17418677859391</v>
      </c>
      <c r="J97" s="30"/>
    </row>
    <row r="98" spans="1:10">
      <c r="A98" s="23"/>
      <c r="B98" s="24"/>
      <c r="C98" s="25">
        <v>3239</v>
      </c>
      <c r="D98" s="206" t="s">
        <v>91</v>
      </c>
      <c r="E98" s="30">
        <v>180.63</v>
      </c>
      <c r="F98" s="30"/>
      <c r="G98" s="30"/>
      <c r="H98" s="30">
        <v>622.38</v>
      </c>
      <c r="I98" s="30">
        <f t="shared" si="1"/>
        <v>344.56070420195982</v>
      </c>
      <c r="J98" s="30"/>
    </row>
    <row r="99" spans="1:10">
      <c r="A99" s="23"/>
      <c r="B99" s="24"/>
      <c r="C99" s="25">
        <v>3291</v>
      </c>
      <c r="D99" s="211" t="s">
        <v>218</v>
      </c>
      <c r="E99" s="30">
        <v>0</v>
      </c>
      <c r="F99" s="30"/>
      <c r="G99" s="30"/>
      <c r="H99" s="30">
        <v>476.54</v>
      </c>
      <c r="I99" s="30" t="e">
        <f t="shared" si="1"/>
        <v>#DIV/0!</v>
      </c>
      <c r="J99" s="30"/>
    </row>
    <row r="100" spans="1:10">
      <c r="A100" s="23"/>
      <c r="B100" s="24"/>
      <c r="C100" s="25">
        <v>3292</v>
      </c>
      <c r="D100" s="211" t="s">
        <v>94</v>
      </c>
      <c r="E100" s="30">
        <v>1276.31</v>
      </c>
      <c r="F100" s="30"/>
      <c r="G100" s="30"/>
      <c r="H100" s="30">
        <v>287.3</v>
      </c>
      <c r="I100" s="30">
        <f t="shared" si="1"/>
        <v>22.510205200930812</v>
      </c>
      <c r="J100" s="30"/>
    </row>
    <row r="101" spans="1:10">
      <c r="A101" s="23"/>
      <c r="B101" s="24"/>
      <c r="C101" s="25">
        <v>3293</v>
      </c>
      <c r="D101" s="211" t="s">
        <v>95</v>
      </c>
      <c r="E101" s="30">
        <v>676.79</v>
      </c>
      <c r="F101" s="30"/>
      <c r="G101" s="30"/>
      <c r="H101" s="30">
        <v>812.2</v>
      </c>
      <c r="I101" s="30">
        <f t="shared" si="1"/>
        <v>120.00768332865439</v>
      </c>
      <c r="J101" s="30"/>
    </row>
    <row r="102" spans="1:10">
      <c r="A102" s="23"/>
      <c r="B102" s="24"/>
      <c r="C102" s="25">
        <v>3294</v>
      </c>
      <c r="D102" s="211" t="s">
        <v>96</v>
      </c>
      <c r="E102" s="30">
        <v>0</v>
      </c>
      <c r="F102" s="30"/>
      <c r="G102" s="30"/>
      <c r="H102" s="30">
        <v>0</v>
      </c>
      <c r="I102" s="30" t="e">
        <f t="shared" si="1"/>
        <v>#DIV/0!</v>
      </c>
      <c r="J102" s="30"/>
    </row>
    <row r="103" spans="1:10">
      <c r="A103" s="23"/>
      <c r="B103" s="24"/>
      <c r="C103" s="25">
        <v>3295</v>
      </c>
      <c r="D103" s="211" t="s">
        <v>97</v>
      </c>
      <c r="E103" s="30">
        <v>2477.34</v>
      </c>
      <c r="F103" s="30"/>
      <c r="G103" s="30"/>
      <c r="H103" s="30">
        <v>3611.55</v>
      </c>
      <c r="I103" s="30">
        <f t="shared" si="1"/>
        <v>145.78338056140859</v>
      </c>
      <c r="J103" s="30"/>
    </row>
    <row r="104" spans="1:10" s="2" customFormat="1">
      <c r="A104" s="23"/>
      <c r="B104" s="24"/>
      <c r="C104" s="25">
        <v>3296</v>
      </c>
      <c r="D104" s="211" t="s">
        <v>99</v>
      </c>
      <c r="E104" s="30">
        <v>0</v>
      </c>
      <c r="F104" s="30"/>
      <c r="G104" s="30"/>
      <c r="H104" s="30">
        <v>0</v>
      </c>
      <c r="I104" s="30" t="e">
        <f t="shared" si="1"/>
        <v>#DIV/0!</v>
      </c>
      <c r="J104" s="30"/>
    </row>
    <row r="105" spans="1:10">
      <c r="A105" s="23"/>
      <c r="B105" s="24"/>
      <c r="C105" s="25">
        <v>3299</v>
      </c>
      <c r="D105" s="211" t="s">
        <v>100</v>
      </c>
      <c r="E105" s="30">
        <v>2406.5500000000002</v>
      </c>
      <c r="F105" s="30"/>
      <c r="G105" s="30"/>
      <c r="H105" s="30">
        <v>389.2</v>
      </c>
      <c r="I105" s="30">
        <f t="shared" si="1"/>
        <v>16.172529139224199</v>
      </c>
      <c r="J105" s="30"/>
    </row>
    <row r="106" spans="1:10">
      <c r="A106" s="44">
        <v>34</v>
      </c>
      <c r="B106" s="28"/>
      <c r="C106" s="29"/>
      <c r="D106" s="21" t="s">
        <v>101</v>
      </c>
      <c r="E106" s="22">
        <f>SUM(E107:E110)</f>
        <v>1040.9000000000001</v>
      </c>
      <c r="F106" s="22">
        <v>3243</v>
      </c>
      <c r="G106" s="22">
        <v>2243</v>
      </c>
      <c r="H106" s="22">
        <f t="shared" ref="H106" si="17">SUM(H107:H110)</f>
        <v>1432.75</v>
      </c>
      <c r="I106" s="22">
        <f t="shared" ref="I106" si="18">H106/E106*100</f>
        <v>137.64530694591218</v>
      </c>
      <c r="J106" s="22">
        <f t="shared" ref="J106" si="19">H106/G106*100</f>
        <v>63.876504681230493</v>
      </c>
    </row>
    <row r="107" spans="1:10">
      <c r="A107" s="23"/>
      <c r="B107" s="24"/>
      <c r="C107" s="34">
        <v>3431</v>
      </c>
      <c r="D107" s="35" t="s">
        <v>103</v>
      </c>
      <c r="E107" s="30">
        <v>1026.5</v>
      </c>
      <c r="F107" s="30"/>
      <c r="G107" s="30"/>
      <c r="H107" s="30">
        <v>1419.92</v>
      </c>
      <c r="I107" s="30">
        <f t="shared" si="1"/>
        <v>138.32635168046761</v>
      </c>
      <c r="J107" s="30"/>
    </row>
    <row r="108" spans="1:10" ht="25.5">
      <c r="A108" s="23"/>
      <c r="B108" s="24"/>
      <c r="C108" s="34">
        <v>3432</v>
      </c>
      <c r="D108" s="35" t="s">
        <v>104</v>
      </c>
      <c r="E108" s="30">
        <v>0</v>
      </c>
      <c r="F108" s="30"/>
      <c r="G108" s="30"/>
      <c r="H108" s="30">
        <v>0</v>
      </c>
      <c r="I108" s="30" t="e">
        <f t="shared" si="1"/>
        <v>#DIV/0!</v>
      </c>
      <c r="J108" s="30"/>
    </row>
    <row r="109" spans="1:10" s="2" customFormat="1" ht="13.5" customHeight="1">
      <c r="A109" s="23"/>
      <c r="B109" s="24"/>
      <c r="C109" s="34">
        <v>3433</v>
      </c>
      <c r="D109" s="35" t="s">
        <v>105</v>
      </c>
      <c r="E109" s="30">
        <v>0</v>
      </c>
      <c r="F109" s="30"/>
      <c r="G109" s="30"/>
      <c r="H109" s="30">
        <v>0.23</v>
      </c>
      <c r="I109" s="30" t="e">
        <f t="shared" si="1"/>
        <v>#DIV/0!</v>
      </c>
      <c r="J109" s="30"/>
    </row>
    <row r="110" spans="1:10" s="2" customFormat="1">
      <c r="A110" s="23"/>
      <c r="B110" s="24"/>
      <c r="C110" s="34">
        <v>3434</v>
      </c>
      <c r="D110" s="35" t="s">
        <v>106</v>
      </c>
      <c r="E110" s="30">
        <v>14.4</v>
      </c>
      <c r="F110" s="30"/>
      <c r="G110" s="30"/>
      <c r="H110" s="30">
        <v>12.6</v>
      </c>
      <c r="I110" s="30">
        <f t="shared" si="1"/>
        <v>87.5</v>
      </c>
      <c r="J110" s="30"/>
    </row>
    <row r="111" spans="1:10" s="3" customFormat="1" ht="15" customHeight="1">
      <c r="A111" s="44">
        <v>37</v>
      </c>
      <c r="B111" s="28"/>
      <c r="C111" s="29"/>
      <c r="D111" s="21" t="s">
        <v>108</v>
      </c>
      <c r="E111" s="22">
        <f>SUM(E112)</f>
        <v>1653.21</v>
      </c>
      <c r="F111" s="22">
        <v>533</v>
      </c>
      <c r="G111" s="22">
        <v>1533</v>
      </c>
      <c r="H111" s="22">
        <f t="shared" ref="H111" si="20">SUM(H112)</f>
        <v>1703.19</v>
      </c>
      <c r="I111" s="22">
        <f t="shared" ref="I111" si="21">H111/E111*100</f>
        <v>103.02320939263613</v>
      </c>
      <c r="J111" s="22">
        <f t="shared" ref="J111" si="22">H111/G111*100</f>
        <v>111.1017612524462</v>
      </c>
    </row>
    <row r="112" spans="1:10" s="2" customFormat="1">
      <c r="A112" s="53"/>
      <c r="B112" s="37"/>
      <c r="C112" s="34">
        <v>3721</v>
      </c>
      <c r="D112" s="35" t="s">
        <v>109</v>
      </c>
      <c r="E112" s="30">
        <v>1653.21</v>
      </c>
      <c r="F112" s="39"/>
      <c r="G112" s="39"/>
      <c r="H112" s="30">
        <v>1703.19</v>
      </c>
      <c r="I112" s="30">
        <f t="shared" si="1"/>
        <v>103.02320939263613</v>
      </c>
      <c r="J112" s="39"/>
    </row>
    <row r="113" spans="1:10" ht="15" customHeight="1">
      <c r="A113" s="251" t="s">
        <v>219</v>
      </c>
      <c r="B113" s="252"/>
      <c r="C113" s="253"/>
      <c r="D113" s="16" t="s">
        <v>156</v>
      </c>
      <c r="E113" s="17">
        <f>+E114</f>
        <v>21948.19</v>
      </c>
      <c r="F113" s="17">
        <f t="shared" ref="F113:H113" si="23">+F114</f>
        <v>0</v>
      </c>
      <c r="G113" s="17">
        <f t="shared" si="23"/>
        <v>32379.360000000001</v>
      </c>
      <c r="H113" s="17">
        <f t="shared" si="23"/>
        <v>32379.360000000001</v>
      </c>
      <c r="I113" s="17">
        <f t="shared" ref="I113:I117" si="24">H113/E113*100</f>
        <v>147.52633360655253</v>
      </c>
      <c r="J113" s="17">
        <f t="shared" ref="J113" si="25">H113/G113*100</f>
        <v>100</v>
      </c>
    </row>
    <row r="114" spans="1:10">
      <c r="A114" s="44">
        <v>32</v>
      </c>
      <c r="B114" s="28"/>
      <c r="C114" s="29"/>
      <c r="D114" s="21" t="s">
        <v>68</v>
      </c>
      <c r="E114" s="22">
        <f>SUM(E115:E117)</f>
        <v>21948.19</v>
      </c>
      <c r="F114" s="22">
        <f t="shared" ref="F114" si="26">SUM(F115)</f>
        <v>0</v>
      </c>
      <c r="G114" s="22">
        <f>SUM(G115:G117)</f>
        <v>32379.360000000001</v>
      </c>
      <c r="H114" s="22">
        <f>SUM(H115:H117)</f>
        <v>32379.360000000001</v>
      </c>
      <c r="I114" s="22">
        <f t="shared" si="24"/>
        <v>147.52633360655253</v>
      </c>
      <c r="J114" s="22"/>
    </row>
    <row r="115" spans="1:10">
      <c r="A115" s="23"/>
      <c r="B115" s="24"/>
      <c r="C115" s="25">
        <v>3111</v>
      </c>
      <c r="D115" s="35" t="s">
        <v>61</v>
      </c>
      <c r="E115" s="30">
        <v>21948.19</v>
      </c>
      <c r="F115" s="30"/>
      <c r="G115" s="30">
        <v>21734.81</v>
      </c>
      <c r="H115" s="30">
        <v>21734.81</v>
      </c>
      <c r="I115" s="30">
        <f t="shared" si="24"/>
        <v>99.027801381343977</v>
      </c>
      <c r="J115" s="30"/>
    </row>
    <row r="116" spans="1:10" s="2" customFormat="1">
      <c r="A116" s="23"/>
      <c r="B116" s="24"/>
      <c r="C116" s="25">
        <v>3121</v>
      </c>
      <c r="D116" s="211" t="s">
        <v>64</v>
      </c>
      <c r="E116" s="30">
        <v>0</v>
      </c>
      <c r="F116" s="30">
        <v>0</v>
      </c>
      <c r="G116" s="30">
        <v>0</v>
      </c>
      <c r="H116" s="30">
        <v>0</v>
      </c>
      <c r="I116" s="30" t="e">
        <f t="shared" si="24"/>
        <v>#DIV/0!</v>
      </c>
      <c r="J116" s="30"/>
    </row>
    <row r="117" spans="1:10" s="2" customFormat="1">
      <c r="A117" s="23"/>
      <c r="B117" s="24"/>
      <c r="C117" s="33">
        <v>3132</v>
      </c>
      <c r="D117" s="211" t="s">
        <v>246</v>
      </c>
      <c r="E117" s="30">
        <v>0</v>
      </c>
      <c r="F117" s="30">
        <v>0</v>
      </c>
      <c r="G117" s="30">
        <v>10644.55</v>
      </c>
      <c r="H117" s="30">
        <v>10644.55</v>
      </c>
      <c r="I117" s="30" t="e">
        <f t="shared" si="24"/>
        <v>#DIV/0!</v>
      </c>
      <c r="J117" s="30"/>
    </row>
    <row r="118" spans="1:10" s="2" customFormat="1" ht="15" customHeight="1">
      <c r="A118" s="251" t="s">
        <v>220</v>
      </c>
      <c r="B118" s="252"/>
      <c r="C118" s="253"/>
      <c r="D118" s="16" t="s">
        <v>221</v>
      </c>
      <c r="E118" s="17">
        <f>E119+E125</f>
        <v>0</v>
      </c>
      <c r="F118" s="17">
        <f t="shared" ref="F118:H118" si="27">F119+F125</f>
        <v>0</v>
      </c>
      <c r="G118" s="17">
        <f t="shared" si="27"/>
        <v>0</v>
      </c>
      <c r="H118" s="17">
        <f t="shared" si="27"/>
        <v>0</v>
      </c>
      <c r="I118" s="17" t="e">
        <f t="shared" si="1"/>
        <v>#DIV/0!</v>
      </c>
      <c r="J118" s="17" t="e">
        <f t="shared" si="12"/>
        <v>#DIV/0!</v>
      </c>
    </row>
    <row r="119" spans="1:10">
      <c r="A119" s="44">
        <v>31</v>
      </c>
      <c r="B119" s="28"/>
      <c r="C119" s="29"/>
      <c r="D119" s="21" t="s">
        <v>59</v>
      </c>
      <c r="E119" s="22">
        <f>E120+E121+E122+E123+E124</f>
        <v>0</v>
      </c>
      <c r="F119" s="22">
        <f t="shared" ref="F119:H119" si="28">F120+F121+F122+F123+F124</f>
        <v>0</v>
      </c>
      <c r="G119" s="22">
        <f t="shared" si="28"/>
        <v>0</v>
      </c>
      <c r="H119" s="22">
        <f t="shared" si="28"/>
        <v>0</v>
      </c>
      <c r="I119" s="62" t="e">
        <f t="shared" si="1"/>
        <v>#DIV/0!</v>
      </c>
      <c r="J119" s="62" t="e">
        <f t="shared" si="12"/>
        <v>#DIV/0!</v>
      </c>
    </row>
    <row r="120" spans="1:10">
      <c r="A120" s="53"/>
      <c r="B120" s="37"/>
      <c r="C120" s="34">
        <v>3111</v>
      </c>
      <c r="D120" s="35" t="s">
        <v>61</v>
      </c>
      <c r="E120" s="30">
        <v>0</v>
      </c>
      <c r="F120" s="30"/>
      <c r="G120" s="30"/>
      <c r="H120" s="30">
        <v>0</v>
      </c>
      <c r="I120" s="30" t="e">
        <f t="shared" si="1"/>
        <v>#DIV/0!</v>
      </c>
      <c r="J120" s="63"/>
    </row>
    <row r="121" spans="1:10">
      <c r="A121" s="53"/>
      <c r="B121" s="37"/>
      <c r="C121" s="25">
        <v>3113</v>
      </c>
      <c r="D121" s="206" t="s">
        <v>62</v>
      </c>
      <c r="E121" s="30">
        <v>0</v>
      </c>
      <c r="F121" s="30"/>
      <c r="G121" s="30"/>
      <c r="H121" s="30">
        <v>0</v>
      </c>
      <c r="I121" s="30" t="e">
        <f t="shared" si="1"/>
        <v>#DIV/0!</v>
      </c>
      <c r="J121" s="63"/>
    </row>
    <row r="122" spans="1:10">
      <c r="A122" s="53"/>
      <c r="B122" s="37"/>
      <c r="C122" s="54">
        <v>3114</v>
      </c>
      <c r="D122" s="211" t="s">
        <v>63</v>
      </c>
      <c r="E122" s="30">
        <v>0</v>
      </c>
      <c r="F122" s="30"/>
      <c r="G122" s="30"/>
      <c r="H122" s="30">
        <v>0</v>
      </c>
      <c r="I122" s="30" t="e">
        <f t="shared" si="1"/>
        <v>#DIV/0!</v>
      </c>
      <c r="J122" s="63"/>
    </row>
    <row r="123" spans="1:10">
      <c r="A123" s="53"/>
      <c r="B123" s="37"/>
      <c r="C123" s="25">
        <v>3121</v>
      </c>
      <c r="D123" s="211" t="s">
        <v>64</v>
      </c>
      <c r="E123" s="30">
        <v>0</v>
      </c>
      <c r="F123" s="30"/>
      <c r="G123" s="30"/>
      <c r="H123" s="30">
        <v>0</v>
      </c>
      <c r="I123" s="30" t="e">
        <f t="shared" si="1"/>
        <v>#DIV/0!</v>
      </c>
      <c r="J123" s="63"/>
    </row>
    <row r="124" spans="1:10">
      <c r="A124" s="55"/>
      <c r="B124" s="56"/>
      <c r="C124" s="57">
        <v>3132</v>
      </c>
      <c r="D124" s="211" t="s">
        <v>222</v>
      </c>
      <c r="E124" s="30">
        <v>0</v>
      </c>
      <c r="F124" s="30"/>
      <c r="G124" s="30"/>
      <c r="H124" s="30">
        <v>0</v>
      </c>
      <c r="I124" s="30" t="e">
        <f t="shared" si="1"/>
        <v>#DIV/0!</v>
      </c>
      <c r="J124" s="63"/>
    </row>
    <row r="125" spans="1:10">
      <c r="A125" s="28">
        <v>32</v>
      </c>
      <c r="B125" s="28"/>
      <c r="C125" s="58"/>
      <c r="D125" s="212" t="s">
        <v>68</v>
      </c>
      <c r="E125" s="22">
        <f>E126+E127+E128+E129+E130+E131+E132+E133</f>
        <v>0</v>
      </c>
      <c r="F125" s="22">
        <f t="shared" ref="F125:H125" si="29">F126+F127+F128+F129+F130+F131+F132+F133</f>
        <v>0</v>
      </c>
      <c r="G125" s="22">
        <f t="shared" si="29"/>
        <v>0</v>
      </c>
      <c r="H125" s="22">
        <f t="shared" si="29"/>
        <v>0</v>
      </c>
      <c r="I125" s="62" t="e">
        <f t="shared" si="1"/>
        <v>#DIV/0!</v>
      </c>
      <c r="J125" s="62" t="e">
        <f t="shared" si="12"/>
        <v>#DIV/0!</v>
      </c>
    </row>
    <row r="126" spans="1:10">
      <c r="A126" s="59"/>
      <c r="B126" s="60"/>
      <c r="C126" s="61">
        <v>3212</v>
      </c>
      <c r="D126" s="211" t="s">
        <v>71</v>
      </c>
      <c r="E126" s="30">
        <v>0</v>
      </c>
      <c r="F126" s="30"/>
      <c r="G126" s="30"/>
      <c r="H126" s="30">
        <v>0</v>
      </c>
      <c r="I126" s="30" t="e">
        <f t="shared" si="1"/>
        <v>#DIV/0!</v>
      </c>
      <c r="J126" s="63"/>
    </row>
    <row r="127" spans="1:10">
      <c r="A127" s="53"/>
      <c r="B127" s="37"/>
      <c r="C127" s="25">
        <v>3222</v>
      </c>
      <c r="D127" s="211" t="s">
        <v>76</v>
      </c>
      <c r="E127" s="30">
        <v>0</v>
      </c>
      <c r="F127" s="30"/>
      <c r="G127" s="30"/>
      <c r="H127" s="30"/>
      <c r="I127" s="30" t="e">
        <f t="shared" si="1"/>
        <v>#DIV/0!</v>
      </c>
      <c r="J127" s="63"/>
    </row>
    <row r="128" spans="1:10">
      <c r="A128" s="53"/>
      <c r="B128" s="37"/>
      <c r="C128" s="25">
        <v>3223</v>
      </c>
      <c r="D128" s="211" t="s">
        <v>77</v>
      </c>
      <c r="E128" s="30">
        <v>0</v>
      </c>
      <c r="F128" s="30"/>
      <c r="G128" s="30"/>
      <c r="H128" s="30">
        <v>0</v>
      </c>
      <c r="I128" s="30" t="e">
        <f t="shared" si="1"/>
        <v>#DIV/0!</v>
      </c>
      <c r="J128" s="63"/>
    </row>
    <row r="129" spans="1:10">
      <c r="A129" s="53"/>
      <c r="B129" s="37"/>
      <c r="C129" s="25">
        <v>3225</v>
      </c>
      <c r="D129" s="211" t="s">
        <v>79</v>
      </c>
      <c r="E129" s="30">
        <v>0</v>
      </c>
      <c r="F129" s="30"/>
      <c r="G129" s="30"/>
      <c r="H129" s="30">
        <v>0</v>
      </c>
      <c r="I129" s="30" t="e">
        <f t="shared" si="1"/>
        <v>#DIV/0!</v>
      </c>
      <c r="J129" s="63"/>
    </row>
    <row r="130" spans="1:10">
      <c r="A130" s="53"/>
      <c r="B130" s="37"/>
      <c r="C130" s="25">
        <v>3232</v>
      </c>
      <c r="D130" s="211" t="s">
        <v>84</v>
      </c>
      <c r="E130" s="30">
        <v>0</v>
      </c>
      <c r="F130" s="30"/>
      <c r="G130" s="30"/>
      <c r="H130" s="30">
        <v>0</v>
      </c>
      <c r="I130" s="30" t="e">
        <f t="shared" si="1"/>
        <v>#DIV/0!</v>
      </c>
      <c r="J130" s="63"/>
    </row>
    <row r="131" spans="1:10">
      <c r="A131" s="53"/>
      <c r="B131" s="37"/>
      <c r="C131" s="25">
        <v>3234</v>
      </c>
      <c r="D131" s="211" t="s">
        <v>86</v>
      </c>
      <c r="E131" s="30">
        <v>0</v>
      </c>
      <c r="F131" s="30"/>
      <c r="G131" s="30"/>
      <c r="H131" s="30">
        <v>0</v>
      </c>
      <c r="I131" s="30" t="e">
        <f t="shared" si="1"/>
        <v>#DIV/0!</v>
      </c>
      <c r="J131" s="63"/>
    </row>
    <row r="132" spans="1:10" ht="15" customHeight="1">
      <c r="A132" s="53"/>
      <c r="B132" s="37"/>
      <c r="C132" s="25">
        <v>3237</v>
      </c>
      <c r="D132" s="211" t="s">
        <v>89</v>
      </c>
      <c r="E132" s="30">
        <v>0</v>
      </c>
      <c r="F132" s="30"/>
      <c r="G132" s="30"/>
      <c r="H132" s="30">
        <v>0</v>
      </c>
      <c r="I132" s="30" t="e">
        <f t="shared" si="1"/>
        <v>#DIV/0!</v>
      </c>
      <c r="J132" s="63"/>
    </row>
    <row r="133" spans="1:10" s="2" customFormat="1">
      <c r="A133" s="53"/>
      <c r="B133" s="37"/>
      <c r="C133" s="25">
        <v>3239</v>
      </c>
      <c r="D133" s="211" t="s">
        <v>91</v>
      </c>
      <c r="E133" s="30">
        <v>0</v>
      </c>
      <c r="F133" s="30"/>
      <c r="G133" s="30"/>
      <c r="H133" s="30">
        <v>0</v>
      </c>
      <c r="I133" s="30" t="e">
        <f t="shared" si="1"/>
        <v>#DIV/0!</v>
      </c>
      <c r="J133" s="63"/>
    </row>
    <row r="134" spans="1:10" ht="15" customHeight="1">
      <c r="A134" s="251" t="s">
        <v>223</v>
      </c>
      <c r="B134" s="252"/>
      <c r="C134" s="253"/>
      <c r="D134" s="16" t="s">
        <v>224</v>
      </c>
      <c r="E134" s="17">
        <f>+E135</f>
        <v>0</v>
      </c>
      <c r="F134" s="17">
        <f t="shared" ref="F134:H134" si="30">+F135</f>
        <v>0</v>
      </c>
      <c r="G134" s="17">
        <f t="shared" si="30"/>
        <v>0</v>
      </c>
      <c r="H134" s="17">
        <f t="shared" si="30"/>
        <v>0</v>
      </c>
      <c r="I134" s="17" t="e">
        <f t="shared" si="1"/>
        <v>#DIV/0!</v>
      </c>
      <c r="J134" s="17">
        <v>0</v>
      </c>
    </row>
    <row r="135" spans="1:10">
      <c r="A135" s="248">
        <v>32</v>
      </c>
      <c r="B135" s="249"/>
      <c r="C135" s="250"/>
      <c r="D135" s="21" t="s">
        <v>68</v>
      </c>
      <c r="E135" s="22">
        <f>SUM(E136:E138)</f>
        <v>0</v>
      </c>
      <c r="F135" s="22">
        <v>0</v>
      </c>
      <c r="G135" s="22">
        <v>0</v>
      </c>
      <c r="H135" s="22">
        <f>SUM(H136:H137)</f>
        <v>0</v>
      </c>
      <c r="I135" s="22" t="e">
        <f t="shared" si="1"/>
        <v>#DIV/0!</v>
      </c>
      <c r="J135" s="22">
        <v>0</v>
      </c>
    </row>
    <row r="136" spans="1:10">
      <c r="A136" s="23"/>
      <c r="B136" s="24"/>
      <c r="C136" s="25">
        <v>3221</v>
      </c>
      <c r="D136" s="206" t="s">
        <v>75</v>
      </c>
      <c r="E136" s="30">
        <v>0</v>
      </c>
      <c r="F136" s="30"/>
      <c r="G136" s="30"/>
      <c r="H136" s="30">
        <v>0</v>
      </c>
      <c r="I136" s="30">
        <v>0</v>
      </c>
      <c r="J136" s="30"/>
    </row>
    <row r="137" spans="1:10" ht="14.25" customHeight="1">
      <c r="A137" s="23"/>
      <c r="B137" s="24"/>
      <c r="C137" s="25">
        <v>3222</v>
      </c>
      <c r="D137" s="206" t="s">
        <v>76</v>
      </c>
      <c r="E137" s="30">
        <v>0</v>
      </c>
      <c r="F137" s="30"/>
      <c r="G137" s="30"/>
      <c r="H137" s="30">
        <v>0</v>
      </c>
      <c r="I137" s="30">
        <v>0</v>
      </c>
      <c r="J137" s="30"/>
    </row>
    <row r="138" spans="1:10">
      <c r="A138" s="23"/>
      <c r="B138" s="24"/>
      <c r="C138" s="25">
        <v>3225</v>
      </c>
      <c r="D138" s="211" t="s">
        <v>79</v>
      </c>
      <c r="E138" s="30">
        <v>0</v>
      </c>
      <c r="F138" s="30"/>
      <c r="G138" s="30"/>
      <c r="H138" s="30">
        <v>0</v>
      </c>
      <c r="I138" s="30" t="e">
        <f t="shared" si="1"/>
        <v>#DIV/0!</v>
      </c>
      <c r="J138" s="30"/>
    </row>
    <row r="139" spans="1:10" s="2" customFormat="1" ht="25.5" customHeight="1">
      <c r="A139" s="254" t="s">
        <v>225</v>
      </c>
      <c r="B139" s="255"/>
      <c r="C139" s="256"/>
      <c r="D139" s="14" t="s">
        <v>226</v>
      </c>
      <c r="E139" s="15">
        <f>E140+E150+E155+E165+E175+E182+E188</f>
        <v>26263.61</v>
      </c>
      <c r="F139" s="15">
        <f>F140+F150+F155+F165+F175+F182+F188</f>
        <v>26462.23</v>
      </c>
      <c r="G139" s="15">
        <f>G140+G150+G155+G165+G175+G182+G188</f>
        <v>27122.23</v>
      </c>
      <c r="H139" s="15">
        <f>H140+H150+H155+H165+H175+H182+H188</f>
        <v>26996.63</v>
      </c>
      <c r="I139" s="15">
        <f t="shared" si="1"/>
        <v>102.79101007058817</v>
      </c>
      <c r="J139" s="15">
        <f t="shared" si="12"/>
        <v>99.536911234806297</v>
      </c>
    </row>
    <row r="140" spans="1:10" ht="15" customHeight="1">
      <c r="A140" s="251" t="s">
        <v>208</v>
      </c>
      <c r="B140" s="252"/>
      <c r="C140" s="253"/>
      <c r="D140" s="16" t="s">
        <v>144</v>
      </c>
      <c r="E140" s="17">
        <f>E141+E147</f>
        <v>14318.61</v>
      </c>
      <c r="F140" s="17">
        <f>F141+F147</f>
        <v>14517.23</v>
      </c>
      <c r="G140" s="17">
        <f>G141+G147</f>
        <v>15177.23</v>
      </c>
      <c r="H140" s="17">
        <f>H141+H147</f>
        <v>15074.04</v>
      </c>
      <c r="I140" s="17">
        <f t="shared" si="1"/>
        <v>105.27586127424379</v>
      </c>
      <c r="J140" s="17">
        <f t="shared" si="12"/>
        <v>99.320099912829946</v>
      </c>
    </row>
    <row r="141" spans="1:10">
      <c r="A141" s="248">
        <v>42</v>
      </c>
      <c r="B141" s="249"/>
      <c r="C141" s="250"/>
      <c r="D141" s="21" t="s">
        <v>227</v>
      </c>
      <c r="E141" s="22">
        <f>E142+E143+E144+E145+E146</f>
        <v>10946.11</v>
      </c>
      <c r="F141" s="22">
        <v>5227.2299999999996</v>
      </c>
      <c r="G141" s="22">
        <v>5887.23</v>
      </c>
      <c r="H141" s="22">
        <f>H142+H143+H144+H145+H146</f>
        <v>5886.54</v>
      </c>
      <c r="I141" s="62">
        <f>H141/E141*100</f>
        <v>53.7774606686759</v>
      </c>
      <c r="J141" s="62">
        <f t="shared" si="12"/>
        <v>99.988279717286417</v>
      </c>
    </row>
    <row r="142" spans="1:10">
      <c r="A142" s="23"/>
      <c r="B142" s="24"/>
      <c r="C142" s="41">
        <v>4221</v>
      </c>
      <c r="D142" s="35" t="s">
        <v>120</v>
      </c>
      <c r="E142" s="30">
        <v>329</v>
      </c>
      <c r="F142" s="30"/>
      <c r="G142" s="30"/>
      <c r="H142" s="30">
        <v>1987.23</v>
      </c>
      <c r="I142" s="30">
        <f t="shared" ref="I142:I146" si="31">H142/E142*100</f>
        <v>604.02127659574467</v>
      </c>
      <c r="J142" s="66"/>
    </row>
    <row r="143" spans="1:10">
      <c r="A143" s="23"/>
      <c r="B143" s="24"/>
      <c r="C143" s="41">
        <v>4223</v>
      </c>
      <c r="D143" s="35" t="s">
        <v>122</v>
      </c>
      <c r="E143" s="30">
        <v>1750</v>
      </c>
      <c r="F143" s="30"/>
      <c r="G143" s="30"/>
      <c r="H143" s="30">
        <v>1210</v>
      </c>
      <c r="I143" s="30">
        <f t="shared" si="31"/>
        <v>69.142857142857139</v>
      </c>
      <c r="J143" s="66"/>
    </row>
    <row r="144" spans="1:10">
      <c r="A144" s="23"/>
      <c r="B144" s="24"/>
      <c r="C144" s="41">
        <v>4224</v>
      </c>
      <c r="D144" s="35" t="s">
        <v>123</v>
      </c>
      <c r="E144" s="30">
        <v>998.23</v>
      </c>
      <c r="F144" s="30"/>
      <c r="G144" s="30"/>
      <c r="H144" s="30">
        <v>2689.31</v>
      </c>
      <c r="I144" s="30">
        <f t="shared" si="31"/>
        <v>269.40785189785919</v>
      </c>
      <c r="J144" s="66"/>
    </row>
    <row r="145" spans="1:10" ht="18" customHeight="1">
      <c r="A145" s="23"/>
      <c r="B145" s="24"/>
      <c r="C145" s="41">
        <v>4227</v>
      </c>
      <c r="D145" s="35" t="s">
        <v>126</v>
      </c>
      <c r="E145" s="30">
        <v>7868.88</v>
      </c>
      <c r="F145" s="30"/>
      <c r="G145" s="30"/>
      <c r="H145" s="30">
        <v>0</v>
      </c>
      <c r="I145" s="30">
        <f t="shared" si="31"/>
        <v>0</v>
      </c>
      <c r="J145" s="66"/>
    </row>
    <row r="146" spans="1:10">
      <c r="A146" s="23"/>
      <c r="B146" s="24"/>
      <c r="C146" s="41">
        <v>4262</v>
      </c>
      <c r="D146" s="35" t="s">
        <v>130</v>
      </c>
      <c r="E146" s="30">
        <v>0</v>
      </c>
      <c r="F146" s="30"/>
      <c r="G146" s="30"/>
      <c r="H146" s="30">
        <v>0</v>
      </c>
      <c r="I146" s="30" t="e">
        <f t="shared" si="31"/>
        <v>#DIV/0!</v>
      </c>
      <c r="J146" s="66"/>
    </row>
    <row r="147" spans="1:10" ht="25.5">
      <c r="A147" s="44">
        <v>45</v>
      </c>
      <c r="B147" s="28"/>
      <c r="C147" s="29"/>
      <c r="D147" s="21" t="s">
        <v>131</v>
      </c>
      <c r="E147" s="22">
        <f>E148+E149</f>
        <v>3372.5</v>
      </c>
      <c r="F147" s="22">
        <v>9290</v>
      </c>
      <c r="G147" s="22">
        <v>9290</v>
      </c>
      <c r="H147" s="22">
        <f t="shared" ref="H147:J147" si="32">H148</f>
        <v>9187.5</v>
      </c>
      <c r="I147" s="22">
        <f t="shared" si="32"/>
        <v>527.25968436154949</v>
      </c>
      <c r="J147" s="22">
        <f t="shared" si="32"/>
        <v>0</v>
      </c>
    </row>
    <row r="148" spans="1:10">
      <c r="A148" s="23"/>
      <c r="B148" s="24"/>
      <c r="C148" s="41">
        <v>4511</v>
      </c>
      <c r="D148" s="35" t="s">
        <v>132</v>
      </c>
      <c r="E148" s="30">
        <v>1742.5</v>
      </c>
      <c r="F148" s="30"/>
      <c r="G148" s="30"/>
      <c r="H148" s="30">
        <v>9187.5</v>
      </c>
      <c r="I148" s="66">
        <f t="shared" ref="I148:I149" si="33">H148/E148*100</f>
        <v>527.25968436154949</v>
      </c>
      <c r="J148" s="66"/>
    </row>
    <row r="149" spans="1:10" s="2" customFormat="1" ht="17.25" customHeight="1">
      <c r="A149" s="23"/>
      <c r="B149" s="24"/>
      <c r="C149" s="41">
        <v>4521</v>
      </c>
      <c r="D149" s="35" t="s">
        <v>228</v>
      </c>
      <c r="E149" s="30">
        <v>1630</v>
      </c>
      <c r="F149" s="30"/>
      <c r="G149" s="30"/>
      <c r="H149" s="30">
        <v>0</v>
      </c>
      <c r="I149" s="66">
        <f t="shared" si="33"/>
        <v>0</v>
      </c>
      <c r="J149" s="66"/>
    </row>
    <row r="150" spans="1:10" s="2" customFormat="1" ht="17.25" customHeight="1">
      <c r="A150" s="251" t="s">
        <v>229</v>
      </c>
      <c r="B150" s="252"/>
      <c r="C150" s="253"/>
      <c r="D150" s="16" t="s">
        <v>145</v>
      </c>
      <c r="E150" s="17">
        <f>+E151+E153</f>
        <v>0</v>
      </c>
      <c r="F150" s="17">
        <f t="shared" ref="F150:H150" si="34">+F151+F153</f>
        <v>0</v>
      </c>
      <c r="G150" s="17">
        <f t="shared" si="34"/>
        <v>0</v>
      </c>
      <c r="H150" s="17">
        <f t="shared" si="34"/>
        <v>0</v>
      </c>
      <c r="I150" s="42" t="e">
        <f t="shared" si="1"/>
        <v>#DIV/0!</v>
      </c>
      <c r="J150" s="17" t="e">
        <f t="shared" ref="J150:J151" si="35">H150/G150*100</f>
        <v>#DIV/0!</v>
      </c>
    </row>
    <row r="151" spans="1:10" s="2" customFormat="1" ht="17.25" customHeight="1">
      <c r="A151" s="248">
        <v>42</v>
      </c>
      <c r="B151" s="249"/>
      <c r="C151" s="250"/>
      <c r="D151" s="21" t="s">
        <v>227</v>
      </c>
      <c r="E151" s="22">
        <v>0</v>
      </c>
      <c r="F151" s="22">
        <f t="shared" ref="F151" si="36">F154</f>
        <v>0</v>
      </c>
      <c r="G151" s="22">
        <f>G152</f>
        <v>0</v>
      </c>
      <c r="H151" s="22">
        <f>H152</f>
        <v>0</v>
      </c>
      <c r="I151" s="22" t="e">
        <f t="shared" si="1"/>
        <v>#DIV/0!</v>
      </c>
      <c r="J151" s="62" t="e">
        <f t="shared" si="35"/>
        <v>#DIV/0!</v>
      </c>
    </row>
    <row r="152" spans="1:10">
      <c r="A152" s="53"/>
      <c r="B152" s="37"/>
      <c r="C152" s="41">
        <v>4227</v>
      </c>
      <c r="D152" s="35" t="s">
        <v>126</v>
      </c>
      <c r="E152" s="30"/>
      <c r="F152" s="30"/>
      <c r="G152" s="30">
        <v>0</v>
      </c>
      <c r="H152" s="30">
        <v>0</v>
      </c>
      <c r="I152" s="39" t="e">
        <f t="shared" si="1"/>
        <v>#DIV/0!</v>
      </c>
      <c r="J152" s="30"/>
    </row>
    <row r="153" spans="1:10" ht="15" customHeight="1">
      <c r="A153" s="44">
        <v>45</v>
      </c>
      <c r="B153" s="28"/>
      <c r="C153" s="29"/>
      <c r="D153" s="21" t="s">
        <v>131</v>
      </c>
      <c r="E153" s="22">
        <f>E154</f>
        <v>0</v>
      </c>
      <c r="F153" s="22">
        <v>0</v>
      </c>
      <c r="G153" s="22">
        <v>0</v>
      </c>
      <c r="H153" s="22">
        <v>0</v>
      </c>
      <c r="I153" s="22" t="e">
        <f t="shared" si="1"/>
        <v>#DIV/0!</v>
      </c>
      <c r="J153" s="22"/>
    </row>
    <row r="154" spans="1:10" s="2" customFormat="1" ht="16.5" customHeight="1">
      <c r="A154" s="23"/>
      <c r="B154" s="24"/>
      <c r="C154" s="41">
        <v>4511</v>
      </c>
      <c r="D154" s="35" t="s">
        <v>132</v>
      </c>
      <c r="E154" s="30">
        <v>0</v>
      </c>
      <c r="F154" s="30"/>
      <c r="G154" s="30"/>
      <c r="H154" s="30"/>
      <c r="I154" s="39" t="e">
        <f t="shared" si="1"/>
        <v>#DIV/0!</v>
      </c>
      <c r="J154" s="30"/>
    </row>
    <row r="155" spans="1:10" ht="15" customHeight="1">
      <c r="A155" s="251" t="s">
        <v>230</v>
      </c>
      <c r="B155" s="252"/>
      <c r="C155" s="253"/>
      <c r="D155" s="16" t="s">
        <v>147</v>
      </c>
      <c r="E155" s="17">
        <f>+E156+E163</f>
        <v>0</v>
      </c>
      <c r="F155" s="17">
        <f t="shared" ref="F155:H155" si="37">+F156</f>
        <v>0</v>
      </c>
      <c r="G155" s="17">
        <f t="shared" si="37"/>
        <v>0</v>
      </c>
      <c r="H155" s="17">
        <f t="shared" si="37"/>
        <v>0</v>
      </c>
      <c r="I155" s="42" t="e">
        <f t="shared" si="1"/>
        <v>#DIV/0!</v>
      </c>
      <c r="J155" s="42" t="e">
        <f t="shared" si="1"/>
        <v>#DIV/0!</v>
      </c>
    </row>
    <row r="156" spans="1:10" s="2" customFormat="1">
      <c r="A156" s="248">
        <v>42</v>
      </c>
      <c r="B156" s="249"/>
      <c r="C156" s="250"/>
      <c r="D156" s="21" t="s">
        <v>227</v>
      </c>
      <c r="E156" s="22">
        <f>SUM(E157:E160)</f>
        <v>0</v>
      </c>
      <c r="F156" s="64">
        <v>0</v>
      </c>
      <c r="G156" s="64">
        <v>0</v>
      </c>
      <c r="H156" s="64">
        <v>0</v>
      </c>
      <c r="I156" s="22" t="e">
        <f t="shared" si="1"/>
        <v>#DIV/0!</v>
      </c>
      <c r="J156" s="22" t="e">
        <f t="shared" si="1"/>
        <v>#DIV/0!</v>
      </c>
    </row>
    <row r="157" spans="1:10">
      <c r="A157" s="23"/>
      <c r="B157" s="24"/>
      <c r="C157" s="65">
        <v>4221</v>
      </c>
      <c r="D157" s="35" t="s">
        <v>120</v>
      </c>
      <c r="E157" s="30">
        <v>0</v>
      </c>
      <c r="F157" s="52"/>
      <c r="G157" s="52"/>
      <c r="H157" s="52">
        <v>0</v>
      </c>
      <c r="I157" s="30" t="e">
        <f>H157/E157*100</f>
        <v>#DIV/0!</v>
      </c>
      <c r="J157" s="30"/>
    </row>
    <row r="158" spans="1:10">
      <c r="A158" s="23"/>
      <c r="B158" s="24"/>
      <c r="C158" s="65">
        <v>4223</v>
      </c>
      <c r="D158" s="35" t="s">
        <v>122</v>
      </c>
      <c r="E158" s="30">
        <v>0</v>
      </c>
      <c r="F158" s="30"/>
      <c r="G158" s="30"/>
      <c r="H158" s="30">
        <v>0</v>
      </c>
      <c r="I158" s="30">
        <v>0</v>
      </c>
      <c r="J158" s="66"/>
    </row>
    <row r="159" spans="1:10">
      <c r="A159" s="23"/>
      <c r="B159" s="24"/>
      <c r="C159" s="65">
        <v>4224</v>
      </c>
      <c r="D159" s="35" t="s">
        <v>123</v>
      </c>
      <c r="E159" s="30">
        <v>0</v>
      </c>
      <c r="F159" s="30"/>
      <c r="G159" s="30"/>
      <c r="H159" s="30">
        <v>0</v>
      </c>
      <c r="I159" s="30" t="e">
        <f t="shared" si="1"/>
        <v>#DIV/0!</v>
      </c>
      <c r="J159" s="66"/>
    </row>
    <row r="160" spans="1:10">
      <c r="A160" s="23"/>
      <c r="B160" s="24"/>
      <c r="C160" s="65">
        <v>4227</v>
      </c>
      <c r="D160" s="35" t="s">
        <v>126</v>
      </c>
      <c r="E160" s="30">
        <v>0</v>
      </c>
      <c r="F160" s="52"/>
      <c r="G160" s="52"/>
      <c r="H160" s="52">
        <v>0</v>
      </c>
      <c r="I160" s="30" t="e">
        <f t="shared" si="1"/>
        <v>#DIV/0!</v>
      </c>
      <c r="J160" s="30"/>
    </row>
    <row r="161" spans="1:10" ht="18" customHeight="1">
      <c r="A161" s="23"/>
      <c r="B161" s="24"/>
      <c r="C161" s="65">
        <v>4231</v>
      </c>
      <c r="D161" s="35" t="s">
        <v>128</v>
      </c>
      <c r="E161" s="30">
        <v>0</v>
      </c>
      <c r="F161" s="52"/>
      <c r="G161" s="52"/>
      <c r="H161" s="52">
        <v>0</v>
      </c>
      <c r="I161" s="30" t="e">
        <f t="shared" si="1"/>
        <v>#DIV/0!</v>
      </c>
      <c r="J161" s="30"/>
    </row>
    <row r="162" spans="1:10">
      <c r="A162" s="23"/>
      <c r="B162" s="24"/>
      <c r="C162" s="65">
        <v>4262</v>
      </c>
      <c r="D162" s="35" t="s">
        <v>130</v>
      </c>
      <c r="E162" s="30">
        <v>0</v>
      </c>
      <c r="F162" s="52"/>
      <c r="G162" s="52"/>
      <c r="H162" s="52">
        <v>0</v>
      </c>
      <c r="I162" s="30" t="e">
        <f t="shared" si="1"/>
        <v>#DIV/0!</v>
      </c>
      <c r="J162" s="30"/>
    </row>
    <row r="163" spans="1:10" ht="15" customHeight="1">
      <c r="A163" s="44">
        <v>45</v>
      </c>
      <c r="B163" s="28"/>
      <c r="C163" s="29"/>
      <c r="D163" s="21" t="s">
        <v>131</v>
      </c>
      <c r="E163" s="22">
        <f>E164</f>
        <v>0</v>
      </c>
      <c r="F163" s="22">
        <f t="shared" ref="F163:H163" si="38">F164</f>
        <v>0</v>
      </c>
      <c r="G163" s="22">
        <f t="shared" si="38"/>
        <v>0</v>
      </c>
      <c r="H163" s="22">
        <f t="shared" si="38"/>
        <v>0</v>
      </c>
      <c r="I163" s="22" t="e">
        <f t="shared" si="1"/>
        <v>#DIV/0!</v>
      </c>
      <c r="J163" s="22" t="e">
        <f t="shared" si="1"/>
        <v>#DIV/0!</v>
      </c>
    </row>
    <row r="164" spans="1:10" s="2" customFormat="1" ht="16.5" customHeight="1">
      <c r="A164" s="23"/>
      <c r="B164" s="24"/>
      <c r="C164" s="41">
        <v>4511</v>
      </c>
      <c r="D164" s="35" t="s">
        <v>132</v>
      </c>
      <c r="E164" s="30">
        <v>0</v>
      </c>
      <c r="F164" s="52"/>
      <c r="G164" s="52"/>
      <c r="H164" s="52"/>
      <c r="I164" s="30" t="e">
        <f t="shared" si="1"/>
        <v>#DIV/0!</v>
      </c>
      <c r="J164" s="30"/>
    </row>
    <row r="165" spans="1:10" s="2" customFormat="1" ht="16.5" customHeight="1">
      <c r="A165" s="251" t="s">
        <v>231</v>
      </c>
      <c r="B165" s="252"/>
      <c r="C165" s="253"/>
      <c r="D165" s="16" t="s">
        <v>232</v>
      </c>
      <c r="E165" s="17">
        <f>+E166</f>
        <v>0</v>
      </c>
      <c r="F165" s="17">
        <f t="shared" ref="F165" si="39">+F166</f>
        <v>0</v>
      </c>
      <c r="G165" s="17">
        <f t="shared" ref="G165" si="40">+G166</f>
        <v>0</v>
      </c>
      <c r="H165" s="17">
        <f t="shared" ref="H165" si="41">+H166</f>
        <v>0</v>
      </c>
      <c r="I165" s="67" t="e">
        <f t="shared" si="1"/>
        <v>#DIV/0!</v>
      </c>
      <c r="J165" s="67" t="e">
        <f t="shared" si="1"/>
        <v>#DIV/0!</v>
      </c>
    </row>
    <row r="166" spans="1:10">
      <c r="A166" s="248">
        <v>42</v>
      </c>
      <c r="B166" s="249"/>
      <c r="C166" s="250"/>
      <c r="D166" s="21" t="s">
        <v>227</v>
      </c>
      <c r="E166" s="22">
        <f>SUM(E167:E174)</f>
        <v>0</v>
      </c>
      <c r="F166" s="22">
        <f>SUM(F167:F172)</f>
        <v>0</v>
      </c>
      <c r="G166" s="64">
        <v>0</v>
      </c>
      <c r="H166" s="64">
        <v>0</v>
      </c>
      <c r="I166" s="68" t="e">
        <f t="shared" si="1"/>
        <v>#DIV/0!</v>
      </c>
      <c r="J166" s="68" t="e">
        <f t="shared" si="1"/>
        <v>#DIV/0!</v>
      </c>
    </row>
    <row r="167" spans="1:10" s="2" customFormat="1">
      <c r="A167" s="53"/>
      <c r="B167" s="24"/>
      <c r="C167" s="65">
        <v>4221</v>
      </c>
      <c r="D167" s="35" t="s">
        <v>120</v>
      </c>
      <c r="E167" s="30">
        <v>0</v>
      </c>
      <c r="F167" s="52"/>
      <c r="G167" s="52"/>
      <c r="H167" s="52">
        <v>0</v>
      </c>
      <c r="I167" s="30" t="e">
        <f>H167/E167*100</f>
        <v>#DIV/0!</v>
      </c>
      <c r="J167" s="30"/>
    </row>
    <row r="168" spans="1:10" s="2" customFormat="1">
      <c r="A168" s="23"/>
      <c r="B168" s="24"/>
      <c r="C168" s="65">
        <v>4222</v>
      </c>
      <c r="D168" s="35" t="s">
        <v>121</v>
      </c>
      <c r="E168" s="30">
        <v>0</v>
      </c>
      <c r="F168" s="52"/>
      <c r="G168" s="52"/>
      <c r="H168" s="52">
        <v>0</v>
      </c>
      <c r="I168" s="30" t="e">
        <f t="shared" ref="I168:I174" si="42">H168/E168*100</f>
        <v>#DIV/0!</v>
      </c>
      <c r="J168" s="30"/>
    </row>
    <row r="169" spans="1:10">
      <c r="A169" s="23"/>
      <c r="B169" s="24"/>
      <c r="C169" s="65">
        <v>4223</v>
      </c>
      <c r="D169" s="35" t="s">
        <v>122</v>
      </c>
      <c r="E169" s="30">
        <v>0</v>
      </c>
      <c r="F169" s="30"/>
      <c r="G169" s="30"/>
      <c r="H169" s="30">
        <v>0</v>
      </c>
      <c r="I169" s="30" t="e">
        <f t="shared" si="42"/>
        <v>#DIV/0!</v>
      </c>
      <c r="J169" s="66"/>
    </row>
    <row r="170" spans="1:10">
      <c r="A170" s="23"/>
      <c r="B170" s="24"/>
      <c r="C170" s="65">
        <v>4224</v>
      </c>
      <c r="D170" s="35" t="s">
        <v>123</v>
      </c>
      <c r="E170" s="30">
        <v>0</v>
      </c>
      <c r="F170" s="30"/>
      <c r="G170" s="30"/>
      <c r="H170" s="30">
        <v>0</v>
      </c>
      <c r="I170" s="30" t="e">
        <f t="shared" si="42"/>
        <v>#DIV/0!</v>
      </c>
      <c r="J170" s="66"/>
    </row>
    <row r="171" spans="1:10">
      <c r="A171" s="23"/>
      <c r="B171" s="24"/>
      <c r="C171" s="65">
        <v>4225</v>
      </c>
      <c r="D171" s="35" t="s">
        <v>124</v>
      </c>
      <c r="E171" s="30">
        <v>0</v>
      </c>
      <c r="F171" s="30"/>
      <c r="G171" s="30"/>
      <c r="H171" s="30">
        <v>0</v>
      </c>
      <c r="I171" s="30" t="e">
        <f t="shared" si="42"/>
        <v>#DIV/0!</v>
      </c>
      <c r="J171" s="66"/>
    </row>
    <row r="172" spans="1:10">
      <c r="A172" s="23"/>
      <c r="B172" s="24"/>
      <c r="C172" s="65">
        <v>4227</v>
      </c>
      <c r="D172" s="35" t="s">
        <v>126</v>
      </c>
      <c r="E172" s="30">
        <v>0</v>
      </c>
      <c r="F172" s="52"/>
      <c r="G172" s="52"/>
      <c r="H172" s="52">
        <v>0</v>
      </c>
      <c r="I172" s="30" t="e">
        <f t="shared" si="42"/>
        <v>#DIV/0!</v>
      </c>
      <c r="J172" s="30"/>
    </row>
    <row r="173" spans="1:10" ht="15" customHeight="1">
      <c r="A173" s="23"/>
      <c r="B173" s="24"/>
      <c r="C173" s="65">
        <v>4231</v>
      </c>
      <c r="D173" s="35" t="s">
        <v>128</v>
      </c>
      <c r="E173" s="30">
        <v>0</v>
      </c>
      <c r="F173" s="52"/>
      <c r="G173" s="52"/>
      <c r="H173" s="52">
        <v>0</v>
      </c>
      <c r="I173" s="30" t="e">
        <f t="shared" si="42"/>
        <v>#DIV/0!</v>
      </c>
      <c r="J173" s="30"/>
    </row>
    <row r="174" spans="1:10" s="2" customFormat="1" ht="16.5" customHeight="1">
      <c r="A174" s="23"/>
      <c r="B174" s="24"/>
      <c r="C174" s="65">
        <v>4262</v>
      </c>
      <c r="D174" s="35" t="s">
        <v>130</v>
      </c>
      <c r="E174" s="30">
        <v>0</v>
      </c>
      <c r="F174" s="52"/>
      <c r="G174" s="52"/>
      <c r="H174" s="52">
        <v>0</v>
      </c>
      <c r="I174" s="30" t="e">
        <f t="shared" si="42"/>
        <v>#DIV/0!</v>
      </c>
      <c r="J174" s="30"/>
    </row>
    <row r="175" spans="1:10" ht="15" customHeight="1">
      <c r="A175" s="251" t="s">
        <v>210</v>
      </c>
      <c r="B175" s="252"/>
      <c r="C175" s="253"/>
      <c r="D175" s="16" t="s">
        <v>142</v>
      </c>
      <c r="E175" s="17">
        <f>+E176</f>
        <v>11945</v>
      </c>
      <c r="F175" s="17">
        <f t="shared" ref="F175" si="43">+F176</f>
        <v>11945</v>
      </c>
      <c r="G175" s="17">
        <f t="shared" ref="G175" si="44">+G176</f>
        <v>11945</v>
      </c>
      <c r="H175" s="17">
        <f t="shared" ref="H175" si="45">+H176</f>
        <v>11922.59</v>
      </c>
      <c r="I175" s="17">
        <f t="shared" ref="I175" si="46">+I176</f>
        <v>99.812390121389711</v>
      </c>
      <c r="J175" s="17">
        <f t="shared" ref="J175" si="47">+J176</f>
        <v>0</v>
      </c>
    </row>
    <row r="176" spans="1:10" s="2" customFormat="1">
      <c r="A176" s="248">
        <v>45</v>
      </c>
      <c r="B176" s="249"/>
      <c r="C176" s="250"/>
      <c r="D176" s="21" t="s">
        <v>227</v>
      </c>
      <c r="E176" s="22">
        <f>SUM(E177:E181)</f>
        <v>11945</v>
      </c>
      <c r="F176" s="64">
        <v>11945</v>
      </c>
      <c r="G176" s="64">
        <v>11945</v>
      </c>
      <c r="H176" s="64">
        <f>SUM(H177:H181)</f>
        <v>11922.59</v>
      </c>
      <c r="I176" s="22">
        <f t="shared" ref="I176:I177" si="48">H176/E176*100</f>
        <v>99.812390121389711</v>
      </c>
      <c r="J176" s="22">
        <v>0</v>
      </c>
    </row>
    <row r="177" spans="1:10" s="2" customFormat="1">
      <c r="A177" s="23"/>
      <c r="B177" s="24"/>
      <c r="C177" s="65">
        <v>4511</v>
      </c>
      <c r="D177" s="35" t="s">
        <v>247</v>
      </c>
      <c r="E177" s="30">
        <v>11945</v>
      </c>
      <c r="F177" s="52"/>
      <c r="G177" s="52"/>
      <c r="H177" s="52">
        <v>10222.59</v>
      </c>
      <c r="I177" s="30">
        <f t="shared" si="48"/>
        <v>85.580493930514862</v>
      </c>
      <c r="J177" s="30"/>
    </row>
    <row r="178" spans="1:10">
      <c r="A178" s="23"/>
      <c r="B178" s="24"/>
      <c r="C178" s="65">
        <v>4223</v>
      </c>
      <c r="D178" s="35" t="s">
        <v>122</v>
      </c>
      <c r="E178" s="30">
        <v>0</v>
      </c>
      <c r="F178" s="30"/>
      <c r="G178" s="30"/>
      <c r="H178" s="30">
        <v>1700</v>
      </c>
      <c r="I178" s="30" t="e">
        <f t="shared" ref="I178:I181" si="49">H178/E178*100</f>
        <v>#DIV/0!</v>
      </c>
      <c r="J178" s="66"/>
    </row>
    <row r="179" spans="1:10">
      <c r="A179" s="23"/>
      <c r="B179" s="24"/>
      <c r="C179" s="65">
        <v>4224</v>
      </c>
      <c r="D179" s="35" t="s">
        <v>123</v>
      </c>
      <c r="E179" s="30">
        <v>0</v>
      </c>
      <c r="F179" s="30"/>
      <c r="G179" s="30"/>
      <c r="H179" s="30">
        <v>0</v>
      </c>
      <c r="I179" s="30" t="e">
        <f t="shared" si="49"/>
        <v>#DIV/0!</v>
      </c>
      <c r="J179" s="66"/>
    </row>
    <row r="180" spans="1:10" ht="15" customHeight="1">
      <c r="A180" s="23"/>
      <c r="B180" s="24"/>
      <c r="C180" s="65">
        <v>4225</v>
      </c>
      <c r="D180" s="35" t="s">
        <v>124</v>
      </c>
      <c r="E180" s="30">
        <v>0</v>
      </c>
      <c r="F180" s="30"/>
      <c r="G180" s="30"/>
      <c r="H180" s="30">
        <v>0</v>
      </c>
      <c r="I180" s="30" t="e">
        <f t="shared" si="49"/>
        <v>#DIV/0!</v>
      </c>
      <c r="J180" s="66"/>
    </row>
    <row r="181" spans="1:10" s="2" customFormat="1" ht="16.5" customHeight="1">
      <c r="A181" s="23"/>
      <c r="B181" s="24"/>
      <c r="C181" s="65">
        <v>4227</v>
      </c>
      <c r="D181" s="35" t="s">
        <v>126</v>
      </c>
      <c r="E181" s="30">
        <v>0</v>
      </c>
      <c r="F181" s="52"/>
      <c r="G181" s="52"/>
      <c r="H181" s="52">
        <v>0</v>
      </c>
      <c r="I181" s="30" t="e">
        <f t="shared" si="49"/>
        <v>#DIV/0!</v>
      </c>
      <c r="J181" s="30"/>
    </row>
    <row r="182" spans="1:10" ht="15" customHeight="1">
      <c r="A182" s="257" t="s">
        <v>219</v>
      </c>
      <c r="B182" s="258"/>
      <c r="C182" s="259"/>
      <c r="D182" s="16" t="s">
        <v>233</v>
      </c>
      <c r="E182" s="17">
        <f>+E183</f>
        <v>0</v>
      </c>
      <c r="F182" s="17">
        <f t="shared" ref="F182" si="50">+F183</f>
        <v>0</v>
      </c>
      <c r="G182" s="17">
        <f t="shared" ref="G182" si="51">+G183</f>
        <v>0</v>
      </c>
      <c r="H182" s="17">
        <f t="shared" ref="H182" si="52">+H183</f>
        <v>0</v>
      </c>
      <c r="I182" s="17" t="e">
        <f t="shared" ref="I182" si="53">+I183</f>
        <v>#DIV/0!</v>
      </c>
      <c r="J182" s="17">
        <f t="shared" ref="J182" si="54">+J183</f>
        <v>0</v>
      </c>
    </row>
    <row r="183" spans="1:10" s="2" customFormat="1">
      <c r="A183" s="248">
        <v>42</v>
      </c>
      <c r="B183" s="249"/>
      <c r="C183" s="250"/>
      <c r="D183" s="21" t="s">
        <v>227</v>
      </c>
      <c r="E183" s="22">
        <f>SUM(E184:E187)</f>
        <v>0</v>
      </c>
      <c r="F183" s="64">
        <v>0</v>
      </c>
      <c r="G183" s="64">
        <v>0</v>
      </c>
      <c r="H183" s="64">
        <v>0</v>
      </c>
      <c r="I183" s="22" t="e">
        <f t="shared" ref="I183:I184" si="55">H183/E183*100</f>
        <v>#DIV/0!</v>
      </c>
      <c r="J183" s="22">
        <v>0</v>
      </c>
    </row>
    <row r="184" spans="1:10">
      <c r="A184" s="23"/>
      <c r="B184" s="24"/>
      <c r="C184" s="65">
        <v>4222</v>
      </c>
      <c r="D184" s="35" t="s">
        <v>121</v>
      </c>
      <c r="E184" s="30">
        <v>0</v>
      </c>
      <c r="F184" s="52"/>
      <c r="G184" s="52"/>
      <c r="H184" s="52">
        <v>0</v>
      </c>
      <c r="I184" s="30" t="e">
        <f t="shared" si="55"/>
        <v>#DIV/0!</v>
      </c>
      <c r="J184" s="30"/>
    </row>
    <row r="185" spans="1:10">
      <c r="A185" s="23"/>
      <c r="B185" s="24"/>
      <c r="C185" s="65">
        <v>4223</v>
      </c>
      <c r="D185" s="35" t="s">
        <v>122</v>
      </c>
      <c r="E185" s="30">
        <v>0</v>
      </c>
      <c r="F185" s="30"/>
      <c r="G185" s="30"/>
      <c r="H185" s="30">
        <v>0</v>
      </c>
      <c r="I185" s="30">
        <v>0</v>
      </c>
      <c r="J185" s="66"/>
    </row>
    <row r="186" spans="1:10" ht="15" customHeight="1">
      <c r="A186" s="23"/>
      <c r="B186" s="24"/>
      <c r="C186" s="65">
        <v>4225</v>
      </c>
      <c r="D186" s="35" t="s">
        <v>124</v>
      </c>
      <c r="E186" s="30">
        <v>0</v>
      </c>
      <c r="F186" s="30"/>
      <c r="G186" s="30"/>
      <c r="H186" s="30">
        <v>0</v>
      </c>
      <c r="I186" s="30" t="e">
        <f t="shared" ref="I186:I187" si="56">H186/E186*100</f>
        <v>#DIV/0!</v>
      </c>
      <c r="J186" s="66"/>
    </row>
    <row r="187" spans="1:10">
      <c r="A187" s="23"/>
      <c r="B187" s="24"/>
      <c r="C187" s="65">
        <v>4227</v>
      </c>
      <c r="D187" s="35" t="s">
        <v>126</v>
      </c>
      <c r="E187" s="30">
        <v>0</v>
      </c>
      <c r="F187" s="52"/>
      <c r="G187" s="52"/>
      <c r="H187" s="52">
        <v>0</v>
      </c>
      <c r="I187" s="30" t="e">
        <f t="shared" si="56"/>
        <v>#DIV/0!</v>
      </c>
      <c r="J187" s="30"/>
    </row>
    <row r="188" spans="1:10" ht="15" customHeight="1">
      <c r="A188" s="251" t="s">
        <v>234</v>
      </c>
      <c r="B188" s="252"/>
      <c r="C188" s="253"/>
      <c r="D188" s="16" t="s">
        <v>235</v>
      </c>
      <c r="E188" s="17">
        <f>+E189</f>
        <v>0</v>
      </c>
      <c r="F188" s="17">
        <f t="shared" ref="F188:H188" si="57">+F189</f>
        <v>0</v>
      </c>
      <c r="G188" s="17">
        <f t="shared" si="57"/>
        <v>0</v>
      </c>
      <c r="H188" s="17">
        <f t="shared" si="57"/>
        <v>0</v>
      </c>
      <c r="I188" s="17" t="e">
        <f t="shared" ref="I188" si="58">H188/E188*100</f>
        <v>#DIV/0!</v>
      </c>
      <c r="J188" s="17">
        <v>0</v>
      </c>
    </row>
    <row r="189" spans="1:10" s="2" customFormat="1" ht="15" customHeight="1">
      <c r="A189" s="248">
        <v>42</v>
      </c>
      <c r="B189" s="249"/>
      <c r="C189" s="250"/>
      <c r="D189" s="21" t="s">
        <v>227</v>
      </c>
      <c r="E189" s="22">
        <f>+E190</f>
        <v>0</v>
      </c>
      <c r="F189" s="22">
        <f t="shared" ref="F189" si="59">+F190</f>
        <v>0</v>
      </c>
      <c r="G189" s="22">
        <v>0</v>
      </c>
      <c r="H189" s="22">
        <f>+H190</f>
        <v>0</v>
      </c>
      <c r="I189" s="22" t="e">
        <f t="shared" ref="I189" si="60">H189/E189*100</f>
        <v>#DIV/0!</v>
      </c>
      <c r="J189" s="22">
        <v>0</v>
      </c>
    </row>
    <row r="190" spans="1:10" ht="15" customHeight="1">
      <c r="A190" s="23"/>
      <c r="B190" s="24"/>
      <c r="C190" s="65">
        <v>4222</v>
      </c>
      <c r="D190" s="35" t="s">
        <v>121</v>
      </c>
      <c r="E190" s="30">
        <v>0</v>
      </c>
      <c r="F190" s="52"/>
      <c r="G190" s="52"/>
      <c r="H190" s="52"/>
      <c r="I190" s="30"/>
      <c r="J190" s="30"/>
    </row>
    <row r="191" spans="1:10" s="2" customFormat="1" ht="15" customHeight="1">
      <c r="A191" s="254" t="s">
        <v>236</v>
      </c>
      <c r="B191" s="255"/>
      <c r="C191" s="256"/>
      <c r="D191" s="14" t="s">
        <v>237</v>
      </c>
      <c r="E191" s="15">
        <f>E192+E202</f>
        <v>19902.72</v>
      </c>
      <c r="F191" s="15">
        <f>F192+F202</f>
        <v>19908</v>
      </c>
      <c r="G191" s="15">
        <f>G192+G202</f>
        <v>19908</v>
      </c>
      <c r="H191" s="15">
        <f>H192+H202</f>
        <v>19781.75</v>
      </c>
      <c r="I191" s="15">
        <f t="shared" si="1"/>
        <v>99.392193629815424</v>
      </c>
      <c r="J191" s="15">
        <f t="shared" si="12"/>
        <v>99.365832831022701</v>
      </c>
    </row>
    <row r="192" spans="1:10" ht="15" customHeight="1">
      <c r="A192" s="251" t="s">
        <v>210</v>
      </c>
      <c r="B192" s="252"/>
      <c r="C192" s="253"/>
      <c r="D192" s="16" t="s">
        <v>142</v>
      </c>
      <c r="E192" s="17">
        <f>+E193</f>
        <v>6635.43</v>
      </c>
      <c r="F192" s="17">
        <f t="shared" ref="F192:H192" si="61">+F193</f>
        <v>6636</v>
      </c>
      <c r="G192" s="17">
        <f t="shared" si="61"/>
        <v>6636</v>
      </c>
      <c r="H192" s="17">
        <f t="shared" si="61"/>
        <v>6509.75</v>
      </c>
      <c r="I192" s="17">
        <f t="shared" si="1"/>
        <v>98.105925313054314</v>
      </c>
      <c r="J192" s="17">
        <f t="shared" si="12"/>
        <v>98.097498493068116</v>
      </c>
    </row>
    <row r="193" spans="1:10" s="2" customFormat="1">
      <c r="A193" s="248">
        <v>42</v>
      </c>
      <c r="B193" s="249"/>
      <c r="C193" s="250"/>
      <c r="D193" s="21" t="s">
        <v>227</v>
      </c>
      <c r="E193" s="22">
        <f>SUM(E194:E201)</f>
        <v>6635.43</v>
      </c>
      <c r="F193" s="22">
        <v>6636</v>
      </c>
      <c r="G193" s="22">
        <v>6636</v>
      </c>
      <c r="H193" s="22">
        <f t="shared" ref="H193" si="62">SUM(H194:H201)</f>
        <v>6509.75</v>
      </c>
      <c r="I193" s="22">
        <f t="shared" si="1"/>
        <v>98.105925313054314</v>
      </c>
      <c r="J193" s="22">
        <f t="shared" si="12"/>
        <v>98.097498493068116</v>
      </c>
    </row>
    <row r="194" spans="1:10">
      <c r="A194" s="23"/>
      <c r="B194" s="24"/>
      <c r="C194" s="65">
        <v>4221</v>
      </c>
      <c r="D194" s="35" t="s">
        <v>120</v>
      </c>
      <c r="E194" s="30">
        <v>5242.43</v>
      </c>
      <c r="F194" s="30"/>
      <c r="G194" s="30"/>
      <c r="H194" s="30"/>
      <c r="I194" s="30">
        <f t="shared" si="1"/>
        <v>0</v>
      </c>
      <c r="J194" s="30"/>
    </row>
    <row r="195" spans="1:10">
      <c r="A195" s="23"/>
      <c r="B195" s="24"/>
      <c r="C195" s="65">
        <v>4222</v>
      </c>
      <c r="D195" s="35" t="s">
        <v>121</v>
      </c>
      <c r="E195" s="30">
        <v>0</v>
      </c>
      <c r="F195" s="30"/>
      <c r="G195" s="30"/>
      <c r="H195" s="30"/>
      <c r="I195" s="30">
        <v>0</v>
      </c>
      <c r="J195" s="30"/>
    </row>
    <row r="196" spans="1:10">
      <c r="A196" s="23"/>
      <c r="B196" s="24"/>
      <c r="C196" s="65">
        <v>4223</v>
      </c>
      <c r="D196" s="35" t="s">
        <v>122</v>
      </c>
      <c r="E196" s="30">
        <v>1393</v>
      </c>
      <c r="F196" s="30"/>
      <c r="G196" s="30"/>
      <c r="H196" s="30">
        <v>3306</v>
      </c>
      <c r="I196" s="30">
        <v>0</v>
      </c>
      <c r="J196" s="30"/>
    </row>
    <row r="197" spans="1:10">
      <c r="A197" s="23"/>
      <c r="B197" s="24"/>
      <c r="C197" s="65">
        <v>4224</v>
      </c>
      <c r="D197" s="35" t="s">
        <v>123</v>
      </c>
      <c r="E197" s="30">
        <v>0</v>
      </c>
      <c r="F197" s="30"/>
      <c r="G197" s="30"/>
      <c r="H197" s="30">
        <v>3203.75</v>
      </c>
      <c r="I197" s="30">
        <v>0</v>
      </c>
      <c r="J197" s="30"/>
    </row>
    <row r="198" spans="1:10">
      <c r="A198" s="23"/>
      <c r="B198" s="24"/>
      <c r="C198" s="65">
        <v>4225</v>
      </c>
      <c r="D198" s="35" t="s">
        <v>124</v>
      </c>
      <c r="E198" s="30">
        <v>0</v>
      </c>
      <c r="F198" s="30"/>
      <c r="G198" s="30"/>
      <c r="H198" s="30"/>
      <c r="I198" s="30" t="e">
        <f t="shared" si="1"/>
        <v>#DIV/0!</v>
      </c>
      <c r="J198" s="30"/>
    </row>
    <row r="199" spans="1:10">
      <c r="A199" s="23"/>
      <c r="B199" s="24"/>
      <c r="C199" s="65">
        <v>4226</v>
      </c>
      <c r="D199" s="35" t="s">
        <v>125</v>
      </c>
      <c r="E199" s="30">
        <v>0</v>
      </c>
      <c r="F199" s="30"/>
      <c r="G199" s="30"/>
      <c r="H199" s="30"/>
      <c r="I199" s="30">
        <v>0</v>
      </c>
      <c r="J199" s="30"/>
    </row>
    <row r="200" spans="1:10">
      <c r="A200" s="23"/>
      <c r="B200" s="24"/>
      <c r="C200" s="65">
        <v>4227</v>
      </c>
      <c r="D200" s="35" t="s">
        <v>126</v>
      </c>
      <c r="E200" s="30">
        <v>0</v>
      </c>
      <c r="F200" s="30"/>
      <c r="G200" s="30"/>
      <c r="H200" s="30"/>
      <c r="I200" s="30" t="e">
        <f t="shared" ref="I200" si="63">H200/E200*100</f>
        <v>#DIV/0!</v>
      </c>
      <c r="J200" s="30"/>
    </row>
    <row r="201" spans="1:10">
      <c r="A201" s="23"/>
      <c r="B201" s="24"/>
      <c r="C201" s="65">
        <v>4262</v>
      </c>
      <c r="D201" s="35" t="s">
        <v>130</v>
      </c>
      <c r="E201" s="30">
        <v>0</v>
      </c>
      <c r="F201" s="30"/>
      <c r="G201" s="30"/>
      <c r="H201" s="30"/>
      <c r="I201" s="30" t="e">
        <f t="shared" si="1"/>
        <v>#DIV/0!</v>
      </c>
      <c r="J201" s="30"/>
    </row>
    <row r="202" spans="1:10" ht="15" customHeight="1">
      <c r="A202" s="248">
        <v>45</v>
      </c>
      <c r="B202" s="249"/>
      <c r="C202" s="250"/>
      <c r="D202" s="21" t="s">
        <v>227</v>
      </c>
      <c r="E202" s="22">
        <f>SUM(E203:E207)</f>
        <v>13267.289999999999</v>
      </c>
      <c r="F202" s="64">
        <v>13272</v>
      </c>
      <c r="G202" s="64">
        <v>13272</v>
      </c>
      <c r="H202" s="64">
        <f>SUM(H203:H207)</f>
        <v>13272</v>
      </c>
      <c r="I202" s="22">
        <f t="shared" si="1"/>
        <v>100.03550084455833</v>
      </c>
      <c r="J202" s="22">
        <v>0</v>
      </c>
    </row>
    <row r="203" spans="1:10" ht="15" customHeight="1">
      <c r="A203" s="23"/>
      <c r="B203" s="24"/>
      <c r="C203" s="65">
        <v>4511</v>
      </c>
      <c r="D203" s="35" t="s">
        <v>132</v>
      </c>
      <c r="E203" s="30">
        <v>7963.11</v>
      </c>
      <c r="F203" s="52"/>
      <c r="G203" s="52"/>
      <c r="H203" s="52">
        <v>10832.6</v>
      </c>
      <c r="I203" s="30">
        <f>H203/E203*100</f>
        <v>136.03479042735819</v>
      </c>
      <c r="J203" s="30"/>
    </row>
    <row r="204" spans="1:10" s="2" customFormat="1" ht="27" customHeight="1">
      <c r="A204" s="23"/>
      <c r="B204" s="24"/>
      <c r="C204" s="65">
        <v>4521</v>
      </c>
      <c r="D204" s="35" t="s">
        <v>238</v>
      </c>
      <c r="E204" s="30">
        <v>2856.33</v>
      </c>
      <c r="F204" s="30"/>
      <c r="G204" s="30"/>
      <c r="H204" s="30">
        <v>2439.4</v>
      </c>
      <c r="I204" s="30">
        <f t="shared" ref="I204:I211" si="64">H204/E204*100</f>
        <v>85.403297238064241</v>
      </c>
      <c r="J204" s="66"/>
    </row>
    <row r="205" spans="1:10" ht="13.5" customHeight="1">
      <c r="A205" s="23"/>
      <c r="B205" s="24"/>
      <c r="C205" s="65">
        <v>4541</v>
      </c>
      <c r="D205" s="35" t="s">
        <v>239</v>
      </c>
      <c r="E205" s="30">
        <v>2447.85</v>
      </c>
      <c r="F205" s="30"/>
      <c r="G205" s="30"/>
      <c r="H205" s="30">
        <v>0</v>
      </c>
      <c r="I205" s="30">
        <f t="shared" si="64"/>
        <v>0</v>
      </c>
      <c r="J205" s="66"/>
    </row>
    <row r="206" spans="1:10" ht="19.5" customHeight="1">
      <c r="A206" s="23"/>
      <c r="B206" s="24"/>
      <c r="C206" s="65">
        <v>4225</v>
      </c>
      <c r="D206" s="35" t="s">
        <v>124</v>
      </c>
      <c r="E206" s="30">
        <v>0</v>
      </c>
      <c r="F206" s="30"/>
      <c r="G206" s="30"/>
      <c r="H206" s="30">
        <v>0</v>
      </c>
      <c r="I206" s="30" t="e">
        <f t="shared" si="64"/>
        <v>#DIV/0!</v>
      </c>
      <c r="J206" s="66"/>
    </row>
    <row r="207" spans="1:10" ht="15" customHeight="1">
      <c r="A207" s="23"/>
      <c r="B207" s="24"/>
      <c r="C207" s="65">
        <v>4227</v>
      </c>
      <c r="D207" s="35" t="s">
        <v>126</v>
      </c>
      <c r="E207" s="30">
        <v>0</v>
      </c>
      <c r="F207" s="52"/>
      <c r="G207" s="52"/>
      <c r="H207" s="52">
        <v>0</v>
      </c>
      <c r="I207" s="30" t="e">
        <f t="shared" si="64"/>
        <v>#DIV/0!</v>
      </c>
      <c r="J207" s="30"/>
    </row>
    <row r="208" spans="1:10">
      <c r="A208" s="254" t="s">
        <v>240</v>
      </c>
      <c r="B208" s="255"/>
      <c r="C208" s="256"/>
      <c r="D208" s="14" t="s">
        <v>218</v>
      </c>
      <c r="E208" s="15">
        <f>+E209</f>
        <v>6182.28</v>
      </c>
      <c r="F208" s="15">
        <f>F209+F219</f>
        <v>7432.48</v>
      </c>
      <c r="G208" s="15">
        <f>G209+G219</f>
        <v>6772.48</v>
      </c>
      <c r="H208" s="15">
        <f>H209+H219</f>
        <v>6182.28</v>
      </c>
      <c r="I208" s="15">
        <f t="shared" si="64"/>
        <v>100</v>
      </c>
      <c r="J208" s="15">
        <f t="shared" ref="J208:J210" si="65">H208/G208*100</f>
        <v>91.285319410319403</v>
      </c>
    </row>
    <row r="209" spans="1:10">
      <c r="A209" s="251" t="s">
        <v>208</v>
      </c>
      <c r="B209" s="252"/>
      <c r="C209" s="253"/>
      <c r="D209" s="16" t="s">
        <v>144</v>
      </c>
      <c r="E209" s="17">
        <f>+E210</f>
        <v>6182.28</v>
      </c>
      <c r="F209" s="17">
        <f t="shared" ref="F209:H209" si="66">+F210</f>
        <v>7432.48</v>
      </c>
      <c r="G209" s="17">
        <f t="shared" si="66"/>
        <v>6772.48</v>
      </c>
      <c r="H209" s="17">
        <f t="shared" si="66"/>
        <v>6182.28</v>
      </c>
      <c r="I209" s="17">
        <f t="shared" si="64"/>
        <v>100</v>
      </c>
      <c r="J209" s="17">
        <f t="shared" si="65"/>
        <v>91.285319410319403</v>
      </c>
    </row>
    <row r="210" spans="1:10">
      <c r="A210" s="248">
        <v>32</v>
      </c>
      <c r="B210" s="249"/>
      <c r="C210" s="250"/>
      <c r="D210" s="21" t="s">
        <v>68</v>
      </c>
      <c r="E210" s="22">
        <f>SUM(E211:E218)</f>
        <v>6182.28</v>
      </c>
      <c r="F210" s="22">
        <f>F211</f>
        <v>7432.48</v>
      </c>
      <c r="G210" s="22">
        <f>G211</f>
        <v>6772.48</v>
      </c>
      <c r="H210" s="22">
        <f t="shared" ref="H210" si="67">SUM(H211:H218)</f>
        <v>6182.28</v>
      </c>
      <c r="I210" s="22">
        <f t="shared" si="64"/>
        <v>100</v>
      </c>
      <c r="J210" s="22">
        <f t="shared" si="65"/>
        <v>91.285319410319403</v>
      </c>
    </row>
    <row r="211" spans="1:10">
      <c r="A211" s="23"/>
      <c r="B211" s="24"/>
      <c r="C211" s="65">
        <v>3291</v>
      </c>
      <c r="D211" s="35" t="s">
        <v>241</v>
      </c>
      <c r="E211" s="30">
        <v>6182.28</v>
      </c>
      <c r="F211" s="30">
        <v>7432.48</v>
      </c>
      <c r="G211" s="30">
        <v>6772.48</v>
      </c>
      <c r="H211" s="30">
        <v>6182.28</v>
      </c>
      <c r="I211" s="30">
        <f t="shared" si="64"/>
        <v>100</v>
      </c>
      <c r="J211" s="30"/>
    </row>
    <row r="212" spans="1:10">
      <c r="A212" s="23"/>
      <c r="B212" s="24"/>
      <c r="C212" s="65"/>
      <c r="D212" s="35"/>
      <c r="E212" s="30"/>
      <c r="F212" s="30"/>
      <c r="G212" s="30"/>
      <c r="H212" s="30"/>
      <c r="I212" s="30">
        <v>0</v>
      </c>
      <c r="J212" s="30"/>
    </row>
  </sheetData>
  <protectedRanges>
    <protectedRange algorithmName="SHA-512" hashValue="R8frfBQ/MhInQYm+jLEgMwgPwCkrGPIUaxyIFLRSCn/+fIsUU6bmJDax/r7gTh2PEAEvgODYwg0rRRjqSM/oww==" saltValue="tbZzHO5lCNHCDH5y3XGZag==" spinCount="100000" sqref="H11:H12 H46 H76" name="Range1_1_3_2"/>
  </protectedRanges>
  <mergeCells count="36">
    <mergeCell ref="A1:J1"/>
    <mergeCell ref="A2:J2"/>
    <mergeCell ref="A4:C4"/>
    <mergeCell ref="A5:D5"/>
    <mergeCell ref="A6:C6"/>
    <mergeCell ref="A7:C7"/>
    <mergeCell ref="A8:C8"/>
    <mergeCell ref="A39:C39"/>
    <mergeCell ref="A42:C42"/>
    <mergeCell ref="A72:C72"/>
    <mergeCell ref="A113:C113"/>
    <mergeCell ref="A118:C118"/>
    <mergeCell ref="A134:C134"/>
    <mergeCell ref="A135:C135"/>
    <mergeCell ref="A139:C139"/>
    <mergeCell ref="A140:C140"/>
    <mergeCell ref="A141:C141"/>
    <mergeCell ref="A150:C150"/>
    <mergeCell ref="A151:C151"/>
    <mergeCell ref="A155:C155"/>
    <mergeCell ref="A156:C156"/>
    <mergeCell ref="A165:C165"/>
    <mergeCell ref="A166:C166"/>
    <mergeCell ref="A175:C175"/>
    <mergeCell ref="A176:C176"/>
    <mergeCell ref="A182:C182"/>
    <mergeCell ref="A183:C183"/>
    <mergeCell ref="A188:C188"/>
    <mergeCell ref="A189:C189"/>
    <mergeCell ref="A191:C191"/>
    <mergeCell ref="A210:C210"/>
    <mergeCell ref="A192:C192"/>
    <mergeCell ref="A193:C193"/>
    <mergeCell ref="A202:C202"/>
    <mergeCell ref="A208:C208"/>
    <mergeCell ref="A209:C209"/>
  </mergeCells>
  <pageMargins left="0.70866141732283505" right="0.70866141732283505" top="0.74803149606299202" bottom="0.74803149606299202" header="0.31496062992126" footer="0.31496062992126"/>
  <pageSetup paperSize="9" scale="84" fitToHeight="0" orientation="landscape" r:id="rId1"/>
  <rowBreaks count="4" manualBreakCount="4">
    <brk id="41" max="9" man="1"/>
    <brk id="79" max="9" man="1"/>
    <brk id="112" max="9" man="1"/>
    <brk id="19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9" master="" otherUserPermission="visible">
    <arrUserId title="Range1_1_2" rangeCreator="" othersAccessPermission="edit"/>
    <arrUserId title="Range1_1_3" rangeCreator="" othersAccessPermission="edit"/>
    <arrUserId title="Range1_1_5" rangeCreator="" othersAccessPermission="edit"/>
    <arrUserId title="Range1_1_9" rangeCreator="" othersAccessPermission="edit"/>
  </rangeList>
  <rangeList sheetStid="3" master="" otherUserPermission="visible"/>
  <rangeList sheetStid="5" master="" otherUserPermission="visible"/>
  <rangeList sheetStid="6" master="" otherUserPermission="visible"/>
  <rangeList sheetStid="7" master="" otherUserPermission="visible">
    <arrUserId title="Range1_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SAŽETAK</vt:lpstr>
      <vt:lpstr>Račun ph i rh - ekonomska kl.</vt:lpstr>
      <vt:lpstr>Prema izvorima financiranja</vt:lpstr>
      <vt:lpstr>Rashodi prema funkcijskoj kl</vt:lpstr>
      <vt:lpstr>Račun financiranja</vt:lpstr>
      <vt:lpstr>POSEBNI DIO</vt:lpstr>
      <vt:lpstr>'POSEBNI DIO'!Print_Area</vt:lpstr>
      <vt:lpstr>'Račun financiranja'!Print_Area</vt:lpstr>
      <vt:lpstr>'Račun ph i rh - ekonomska kl.'!Print_Area</vt:lpstr>
      <vt:lpstr>'POSEBNI DIO'!Print_Titles</vt:lpstr>
      <vt:lpstr>'Rashodi prema funkcijskoj kl'!Print_Titles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 dom vis Željko</cp:lastModifiedBy>
  <cp:lastPrinted>2026-03-26T09:44:12Z</cp:lastPrinted>
  <dcterms:created xsi:type="dcterms:W3CDTF">2022-08-12T12:51:00Z</dcterms:created>
  <dcterms:modified xsi:type="dcterms:W3CDTF">2026-03-26T11:46:27Z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BA6AFC06F1604E629B970FFC010963E0_13</vt:lpwstr>
  </property>
  <property fmtid="{D5CDD505-2E9C-101B-9397-08002B2CF9AE}" pid="3" name="KSOProductBuildVer">
    <vt:lpwstr>1033-12.9.0.21549</vt:lpwstr>
  </property>
</Properties>
</file>